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4245" firstSheet="1" activeTab="1"/>
  </bookViews>
  <sheets>
    <sheet name="0000" sheetId="1" state="veryHidden" r:id="rId1"/>
    <sheet name="süt" sheetId="2" r:id="rId2"/>
    <sheet name="Sayfa1" sheetId="3" r:id="rId3"/>
  </sheets>
  <definedNames/>
  <calcPr fullCalcOnLoad="1"/>
</workbook>
</file>

<file path=xl/sharedStrings.xml><?xml version="1.0" encoding="utf-8"?>
<sst xmlns="http://schemas.openxmlformats.org/spreadsheetml/2006/main" count="200" uniqueCount="141">
  <si>
    <t>HAMMADDELER</t>
  </si>
  <si>
    <t>DM</t>
  </si>
  <si>
    <t>VEVİ</t>
  </si>
  <si>
    <t>VEM</t>
  </si>
  <si>
    <t>DVE</t>
  </si>
  <si>
    <t xml:space="preserve">  CA</t>
  </si>
  <si>
    <t xml:space="preserve">  P</t>
  </si>
  <si>
    <t>MISIR</t>
  </si>
  <si>
    <t>BUĞDAY</t>
  </si>
  <si>
    <t>KEPEK</t>
  </si>
  <si>
    <t>RAZMOL</t>
  </si>
  <si>
    <t>ÇAVDAR</t>
  </si>
  <si>
    <t>YULAF</t>
  </si>
  <si>
    <t>BONKALİTE</t>
  </si>
  <si>
    <t>MELAS</t>
  </si>
  <si>
    <t>MISIR SİLAJI</t>
  </si>
  <si>
    <t>İHTİYAÇLAR</t>
  </si>
  <si>
    <t>TOPLAM</t>
  </si>
  <si>
    <t>FARK</t>
  </si>
  <si>
    <t>BESİ</t>
  </si>
  <si>
    <t>SÜT</t>
  </si>
  <si>
    <t>YONCA VASAT</t>
  </si>
  <si>
    <t>YONCA ORTA</t>
  </si>
  <si>
    <t>YONCA İYİ</t>
  </si>
  <si>
    <t xml:space="preserve">ARPA  </t>
  </si>
  <si>
    <t>BÜT.PAM.TOH.</t>
  </si>
  <si>
    <t>PAMUK KÜS.</t>
  </si>
  <si>
    <t>AYÇİÇEK BÜTÜN</t>
  </si>
  <si>
    <t>AYÇİÇEK 30</t>
  </si>
  <si>
    <t>KANOLA KÜS.</t>
  </si>
  <si>
    <t>RUŞEYM</t>
  </si>
  <si>
    <t>SOYA KÜSPESİ</t>
  </si>
  <si>
    <t>SOYA TAM YAĞ.</t>
  </si>
  <si>
    <t>KEÇİ BOYNUZU</t>
  </si>
  <si>
    <t>MER.KEPEĞİ</t>
  </si>
  <si>
    <t>SAMAN-BUĞDAY</t>
  </si>
  <si>
    <t>SAMAN-ARPA</t>
  </si>
  <si>
    <t>SAMAN-FASULYE</t>
  </si>
  <si>
    <t>DOM.POSASI</t>
  </si>
  <si>
    <t>ELMA POSASI</t>
  </si>
  <si>
    <t>MALT</t>
  </si>
  <si>
    <t>PANCAR POSASI</t>
  </si>
  <si>
    <t>NARENCİYE POS.</t>
  </si>
  <si>
    <t>A D F</t>
  </si>
  <si>
    <t>ADF</t>
  </si>
  <si>
    <t>CA</t>
  </si>
  <si>
    <t>P</t>
  </si>
  <si>
    <t>İ.DEN.</t>
  </si>
  <si>
    <t>D.DE.</t>
  </si>
  <si>
    <t>OEB</t>
  </si>
  <si>
    <t>H.P</t>
  </si>
  <si>
    <t>M.ENR.</t>
  </si>
  <si>
    <t>H.SEL.</t>
  </si>
  <si>
    <t>H.KÜL</t>
  </si>
  <si>
    <t>BUĞ.KIRIĞI</t>
  </si>
  <si>
    <t>FİĞ</t>
  </si>
  <si>
    <t>SORGHUM</t>
  </si>
  <si>
    <t>K.OT (İYİ)</t>
  </si>
  <si>
    <t>K.OT (ORTA)</t>
  </si>
  <si>
    <t>K.YONCA</t>
  </si>
  <si>
    <t>Y.YONCA</t>
  </si>
  <si>
    <t>PAN.TOH.</t>
  </si>
  <si>
    <t xml:space="preserve">PANCAR </t>
  </si>
  <si>
    <t>ŞPK KURU</t>
  </si>
  <si>
    <t>PEAK YEMİ</t>
  </si>
  <si>
    <t>YÜK.VER.SÜT</t>
  </si>
  <si>
    <t>SÜPER SÜT</t>
  </si>
  <si>
    <t>NORMAL SÜT</t>
  </si>
  <si>
    <t>DÜVE YEMİ</t>
  </si>
  <si>
    <t>KURU DÖNEM</t>
  </si>
  <si>
    <t>BESİ BAŞLANGIÇ</t>
  </si>
  <si>
    <t>BESİ BİTİŞ</t>
  </si>
  <si>
    <t>BZĞ.BAŞLANGIÇ</t>
  </si>
  <si>
    <t>BZĞ.BÜYÜTME</t>
  </si>
  <si>
    <t>İYN.DEN.</t>
  </si>
  <si>
    <t>DLG.DĞ.</t>
  </si>
  <si>
    <t xml:space="preserve">MISIR  </t>
  </si>
  <si>
    <t>MGRİZİ</t>
  </si>
  <si>
    <t>TABLOLAR</t>
  </si>
  <si>
    <t>HAYVANA AİT VERİLER</t>
  </si>
  <si>
    <t>ENERJİ</t>
  </si>
  <si>
    <t>PROTEİN</t>
  </si>
  <si>
    <t>CANLI AĞIRLIK - KG</t>
  </si>
  <si>
    <t>SÜT VERİMİ - LİTRE</t>
  </si>
  <si>
    <t>KARŞILANAN MİKTARLAR</t>
  </si>
  <si>
    <t>SONUÇ RAPORU</t>
  </si>
  <si>
    <t>K.MADDE</t>
  </si>
  <si>
    <t>YAPTIĞIMIZ RASYONUN</t>
  </si>
  <si>
    <t>LİTRE</t>
  </si>
  <si>
    <t xml:space="preserve">KULLANILACAK </t>
  </si>
  <si>
    <t>MİKTAR ( KG )</t>
  </si>
  <si>
    <t>BESİN MADDELERİ</t>
  </si>
  <si>
    <t>MUHTEMEL</t>
  </si>
  <si>
    <t>ARTIK RASYON HAZIRLAMAYA BAŞLAYABİLİRSİNİZ.</t>
  </si>
  <si>
    <t>1-</t>
  </si>
  <si>
    <t>2-</t>
  </si>
  <si>
    <t>3-</t>
  </si>
  <si>
    <t>4-</t>
  </si>
  <si>
    <t>5-</t>
  </si>
  <si>
    <t>6-</t>
  </si>
  <si>
    <t>=</t>
  </si>
  <si>
    <t>SONUÇ TABLOSU</t>
  </si>
  <si>
    <t>BU RASYONU KULLANMADAN ÖNCE YAPMAMIZ GEREKEN 2 ÖNEMLİ KONTROL VARDIR.</t>
  </si>
  <si>
    <t>SAĞLADIĞIMIZ PROTEİNDEN GELEN SÜT MİKTARI</t>
  </si>
  <si>
    <t>SAĞLADIĞIMIZ ENERJİDEN GELEN SÜT MİKTARI</t>
  </si>
  <si>
    <t>SAĞLADIĞIMIZ ORTALAMA SÜT VERİMİ</t>
  </si>
  <si>
    <t>BUNU SAĞLAYINCAYA KADAR KULLANDIĞIMIZ BESİN MADDELERİNİN MİKTARLARIYLA OYNAMAMIZ GEREKİR.</t>
  </si>
  <si>
    <r>
      <rPr>
        <b/>
        <sz val="10"/>
        <color indexed="10"/>
        <rFont val="Arial"/>
        <family val="2"/>
      </rPr>
      <t>*****</t>
    </r>
    <r>
      <rPr>
        <b/>
        <sz val="10"/>
        <rFont val="Arial"/>
        <family val="2"/>
      </rPr>
      <t>ŞAYET BU ORANI TUTTURAMAZ İSEK HAYVANDA KONDÜSYON BOZUKLUĞU,YAĞLANMA GİBİ DENGESİZ BESLEMEYE DAYALI PROBLEMLER ORTAYA ÇIKAR.</t>
    </r>
  </si>
  <si>
    <t>İDEAL</t>
  </si>
  <si>
    <t>ORAN</t>
  </si>
  <si>
    <t>KABA YEM ORANI %</t>
  </si>
  <si>
    <t>KESİF YEM ORANI %</t>
  </si>
  <si>
    <t>GERÇEKLEŞEN</t>
  </si>
  <si>
    <r>
      <rPr>
        <b/>
        <sz val="10"/>
        <rFont val="Arial"/>
        <family val="2"/>
      </rPr>
      <t>YAPTIĞIMIZ RASYONDAKİ ;</t>
    </r>
    <r>
      <rPr>
        <sz val="10"/>
        <rFont val="Arial"/>
        <family val="2"/>
      </rPr>
      <t xml:space="preserve"> </t>
    </r>
    <r>
      <rPr>
        <b/>
        <u val="single"/>
        <sz val="10"/>
        <color indexed="56"/>
        <rFont val="Arial"/>
        <family val="2"/>
      </rPr>
      <t>KABA YEM ORANININ % 60 - KESİF YEM ORANININ % 40 OLMASI İSTENİR</t>
    </r>
    <r>
      <rPr>
        <sz val="10"/>
        <rFont val="Arial"/>
        <family val="2"/>
      </rPr>
      <t>.</t>
    </r>
  </si>
  <si>
    <r>
      <t xml:space="preserve">SONUÇ TABLOSUNDAKİ ; </t>
    </r>
    <r>
      <rPr>
        <b/>
        <sz val="10"/>
        <color indexed="10"/>
        <rFont val="Arial"/>
        <family val="2"/>
      </rPr>
      <t xml:space="preserve">KIRMIZI İLE YAZILI OLAN </t>
    </r>
    <r>
      <rPr>
        <b/>
        <sz val="10"/>
        <rFont val="Arial"/>
        <family val="2"/>
      </rPr>
      <t xml:space="preserve">SAĞLADIĞIMIZ ENERJİDEN GELEN SÜT MİKTARI İLE SAĞLADIĞIMIZ PROTEİNDEN GELEN SÜT MİKTARI </t>
    </r>
  </si>
  <si>
    <r>
      <t>RAKAMLARININ BİRBİRLERİNE ÇOK YAKIN OLMASI İSTENİR.</t>
    </r>
    <r>
      <rPr>
        <b/>
        <u val="single"/>
        <sz val="10"/>
        <color indexed="10"/>
        <rFont val="Arial"/>
        <family val="2"/>
      </rPr>
      <t>ARADAKİ FARK EN FAZLA 0,5 LİTRE OLMALIDIR.</t>
    </r>
  </si>
  <si>
    <t>ORTALAMA CANLI AĞIRLIĞI ALINIR.)</t>
  </si>
  <si>
    <t>HAYVAN İÇİN RASYON HAZIRLIYORSANIZ GRUBUN ORTALAMA SÜT VERİMİNİ YAZINIZ.)</t>
  </si>
  <si>
    <t>FABRİKA YEMLERİ DE, FİRMAMIZIN ÜRETTİĞİ VE SİNDİRİLEBİLİRLİK DEĞERLERİ ÜZERİNDEN FORMÜLİZE EDİLMİŞ YEMLER OLUP, ORTAYA ÇIKAN DEĞERLER ,</t>
  </si>
  <si>
    <t>NET DEĞERLERDİR.BAŞKA FİRMALARA AİT YEMLERLE YAPTIĞINIZ RASYONLARLA İLGİLİ, DENGELİ BİR BESLEME GARANTİSİ VEREMİYECEĞİMİZİ BİLMENİZİ</t>
  </si>
  <si>
    <t>YAĞ ORANI %</t>
  </si>
  <si>
    <r>
      <t>İSTERİZ.</t>
    </r>
    <r>
      <rPr>
        <b/>
        <u val="single"/>
        <sz val="12"/>
        <color indexed="10"/>
        <rFont val="Arial"/>
        <family val="2"/>
      </rPr>
      <t>( HAM PROTEİN VE METABOLİK ENERJİ BÜRÜT BESİN DEĞERLERİNİ İÇERİR VE  YANILTICIDIR. )</t>
    </r>
  </si>
  <si>
    <r>
      <t xml:space="preserve">LÜTFEN ÖNCE ÖRNEĞİ İNCELEYİN.ARDINDAN İLK OLARAK ; </t>
    </r>
    <r>
      <rPr>
        <b/>
        <u val="single"/>
        <sz val="12"/>
        <rFont val="Arial"/>
        <family val="2"/>
      </rPr>
      <t xml:space="preserve">SARI  KUTULARIN İÇİNDEKİ RAKAMLARI </t>
    </r>
    <r>
      <rPr>
        <b/>
        <sz val="10"/>
        <rFont val="Arial"/>
        <family val="2"/>
      </rPr>
      <t>SİLİNİZ</t>
    </r>
    <r>
      <rPr>
        <b/>
        <sz val="12"/>
        <rFont val="Arial"/>
        <family val="2"/>
      </rPr>
      <t xml:space="preserve">. </t>
    </r>
  </si>
  <si>
    <t>YAZINIZ.</t>
  </si>
  <si>
    <r>
      <rPr>
        <b/>
        <u val="single"/>
        <sz val="12"/>
        <rFont val="Arial"/>
        <family val="2"/>
      </rPr>
      <t>MAVİ BOYALI SÜTUNLARDAKİ YEMLERDEN BİRİNİ SEÇİP</t>
    </r>
    <r>
      <rPr>
        <b/>
        <sz val="10"/>
        <rFont val="Arial"/>
        <family val="2"/>
      </rPr>
      <t xml:space="preserve">,KULLANACAĞINIZ YEM MİKTARINI SEÇTİĞİNİZ YEMİN KARŞISINA DENK GELEN </t>
    </r>
    <r>
      <rPr>
        <b/>
        <u val="single"/>
        <sz val="12"/>
        <rFont val="Arial"/>
        <family val="2"/>
      </rPr>
      <t>SARI KUTUYA</t>
    </r>
  </si>
  <si>
    <r>
      <t xml:space="preserve">YEMLERİN KARŞISINDAKİ </t>
    </r>
    <r>
      <rPr>
        <b/>
        <u val="single"/>
        <sz val="12"/>
        <rFont val="Arial"/>
        <family val="2"/>
      </rPr>
      <t>SARI KUTULARA</t>
    </r>
    <r>
      <rPr>
        <b/>
        <sz val="10"/>
        <rFont val="Arial"/>
        <family val="2"/>
      </rPr>
      <t xml:space="preserve"> YAZINIZ.</t>
    </r>
  </si>
  <si>
    <r>
      <t xml:space="preserve">KULLANMAYI PLANLADIĞINIZ </t>
    </r>
    <r>
      <rPr>
        <b/>
        <u val="single"/>
        <sz val="12"/>
        <rFont val="Arial"/>
        <family val="2"/>
      </rPr>
      <t>KABA YEMLERİ MOR SÜTUNLARDAKİ ALTERNATİFLERDEN SEÇEREK</t>
    </r>
    <r>
      <rPr>
        <b/>
        <sz val="10"/>
        <rFont val="Arial"/>
        <family val="2"/>
      </rPr>
      <t xml:space="preserve"> KULLANACAĞINIZ MİKTARLARI SEÇTİĞİNİZ KABA </t>
    </r>
  </si>
  <si>
    <t>BU EŞİTLİK SAĞLANINCAYA KADAR,SAĞLADIĞIMIZ BESİN MADDELERİ MİKTARLARINI DEĞİŞTİREREK BUNU SAĞLAMAMIZ GEREKİR.</t>
  </si>
  <si>
    <t xml:space="preserve">HAYVANIMIZIN SÜT VERİMİ RAKAMINA EŞİT OLMASI GEREKİR.EŞİTLİK SAĞLANDIĞINDA RASYONUMUZ HAZIR DEMEKTİR.AKSİ TAKTİRDE, </t>
  </si>
  <si>
    <t xml:space="preserve">KULLANILAN MİKTARLARI YAZDIĞIMIZDA,YEŞİL BOYALI KUTUDAKİ SAĞLADIĞIMIZ ORTALAMA SÜT VERİMİ RAKAMININ,SARI TABLODAKİ </t>
  </si>
  <si>
    <t>18 * 2650</t>
  </si>
  <si>
    <t>18 * 2700</t>
  </si>
  <si>
    <t>19 * 2750</t>
  </si>
  <si>
    <t>19 * 2800</t>
  </si>
  <si>
    <t xml:space="preserve">90*950      </t>
  </si>
  <si>
    <r>
      <t xml:space="preserve">HAYVANINIZIN </t>
    </r>
    <r>
      <rPr>
        <b/>
        <u val="single"/>
        <sz val="12"/>
        <rFont val="Arial"/>
        <family val="2"/>
      </rPr>
      <t>TAHMİNİ CANLI AĞIRLIĞINI 1 NUMARALI SARI KUTUYA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YAZINIZ.( BİRDEN FAZLA HAYVAN İÇİN RASYON HAZIRLIYORSANIZ GRUBUN </t>
    </r>
  </si>
  <si>
    <r>
      <t xml:space="preserve">HAYVANINIZIN MEVCUT SÜT VERİMİNİ VEYA ALMAYI PLANLADIĞINIZ </t>
    </r>
    <r>
      <rPr>
        <b/>
        <u val="single"/>
        <sz val="12"/>
        <rFont val="Arial"/>
        <family val="2"/>
      </rPr>
      <t xml:space="preserve">TAHMİNİ SÜT VERİMİNİ 2 NUMARALI SARI KUTUYA </t>
    </r>
    <r>
      <rPr>
        <b/>
        <sz val="10"/>
        <rFont val="Arial"/>
        <family val="2"/>
      </rPr>
      <t>YAZINIZ</t>
    </r>
    <r>
      <rPr>
        <b/>
        <sz val="12"/>
        <rFont val="Arial"/>
        <family val="2"/>
      </rPr>
      <t>.</t>
    </r>
    <r>
      <rPr>
        <b/>
        <sz val="10"/>
        <rFont val="Arial"/>
        <family val="2"/>
      </rPr>
      <t xml:space="preserve">( BİRDEN FAZLA </t>
    </r>
  </si>
  <si>
    <r>
      <rPr>
        <b/>
        <sz val="10"/>
        <color indexed="10"/>
        <rFont val="Arial"/>
        <family val="2"/>
      </rPr>
      <t>****</t>
    </r>
    <r>
      <rPr>
        <b/>
        <sz val="10"/>
        <rFont val="Arial"/>
        <family val="2"/>
      </rPr>
      <t>BU ORANIN BOZUK OLMASI SİNDİRİME DAYALI İŞKEMBE RAHATSIZLIKLARINA DAVETİYE ÇIKARIR.</t>
    </r>
  </si>
  <si>
    <r>
      <rPr>
        <b/>
        <sz val="14"/>
        <color indexed="10"/>
        <rFont val="Arial"/>
        <family val="2"/>
      </rPr>
      <t>UYARI !!!!!!!!!!</t>
    </r>
    <r>
      <rPr>
        <b/>
        <sz val="10"/>
        <rFont val="Arial"/>
        <family val="2"/>
      </rPr>
      <t xml:space="preserve">   BU RASYON PROGRAMINDA KULLANDIĞIMIZ BÜTÜN BESİN MADDELERİNİN </t>
    </r>
    <r>
      <rPr>
        <b/>
        <u val="single"/>
        <sz val="12"/>
        <color indexed="10"/>
        <rFont val="Arial"/>
        <family val="2"/>
      </rPr>
      <t>SİNDİRİLEBİLİRLİK DEĞERLERİ</t>
    </r>
    <r>
      <rPr>
        <b/>
        <sz val="10"/>
        <rFont val="Arial"/>
        <family val="2"/>
      </rPr>
      <t xml:space="preserve"> KULLANILMIŞTIR.AYNI ZAMANDA</t>
    </r>
  </si>
  <si>
    <r>
      <t xml:space="preserve">DAHA AYRINTILI BİLGİ VE SORULARINIZ İÇİN LÜTFEN </t>
    </r>
    <r>
      <rPr>
        <b/>
        <u val="single"/>
        <sz val="10"/>
        <color indexed="10"/>
        <rFont val="Arial"/>
        <family val="2"/>
      </rPr>
      <t>TIKLAYINIZ</t>
    </r>
    <r>
      <rPr>
        <b/>
        <sz val="10"/>
        <rFont val="Arial"/>
        <family val="2"/>
      </rPr>
      <t>…</t>
    </r>
  </si>
  <si>
    <t>Güncelleme Tarinhi:01 Mart 2011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</si>
</sst>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\ &quot;TL&quot;"/>
  </numFmts>
  <fonts count="7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7.5"/>
      <color indexed="12"/>
      <name val="Helv"/>
      <family val="0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56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56"/>
      <name val="Arial"/>
      <family val="2"/>
    </font>
    <font>
      <b/>
      <sz val="12"/>
      <color indexed="36"/>
      <name val="Arial"/>
      <family val="2"/>
    </font>
    <font>
      <b/>
      <sz val="12"/>
      <color indexed="18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1"/>
      <name val="Arial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rgb="FF7030A0"/>
      <name val="Arial"/>
      <family val="2"/>
    </font>
    <font>
      <b/>
      <sz val="12"/>
      <color theme="7" tint="-0.24997000396251678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59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17" fontId="0" fillId="33" borderId="0" xfId="0" applyNumberFormat="1" applyFill="1" applyAlignment="1" applyProtection="1">
      <alignment/>
      <protection/>
    </xf>
    <xf numFmtId="0" fontId="6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172" fontId="2" fillId="37" borderId="16" xfId="0" applyNumberFormat="1" applyFont="1" applyFill="1" applyBorder="1" applyAlignment="1" applyProtection="1">
      <alignment horizontal="center"/>
      <protection locked="0"/>
    </xf>
    <xf numFmtId="172" fontId="2" fillId="37" borderId="10" xfId="0" applyNumberFormat="1" applyFont="1" applyFill="1" applyBorder="1" applyAlignment="1" applyProtection="1">
      <alignment horizontal="center"/>
      <protection locked="0"/>
    </xf>
    <xf numFmtId="0" fontId="61" fillId="8" borderId="1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4" fillId="0" borderId="22" xfId="0" applyFont="1" applyFill="1" applyBorder="1" applyAlignment="1" applyProtection="1">
      <alignment horizontal="center"/>
      <protection/>
    </xf>
    <xf numFmtId="0" fontId="64" fillId="0" borderId="23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64" fillId="0" borderId="22" xfId="0" applyFont="1" applyFill="1" applyBorder="1" applyAlignment="1" applyProtection="1">
      <alignment/>
      <protection/>
    </xf>
    <xf numFmtId="0" fontId="64" fillId="0" borderId="23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62" fillId="0" borderId="24" xfId="0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2" fontId="65" fillId="0" borderId="25" xfId="0" applyNumberFormat="1" applyFont="1" applyFill="1" applyBorder="1" applyAlignment="1" applyProtection="1">
      <alignment horizontal="center"/>
      <protection/>
    </xf>
    <xf numFmtId="1" fontId="12" fillId="0" borderId="25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>
      <alignment horizontal="center"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12" fillId="37" borderId="19" xfId="0" applyFont="1" applyFill="1" applyBorder="1" applyAlignment="1" applyProtection="1">
      <alignment horizontal="center"/>
      <protection locked="0"/>
    </xf>
    <xf numFmtId="0" fontId="2" fillId="37" borderId="13" xfId="0" applyFont="1" applyFill="1" applyBorder="1" applyAlignment="1">
      <alignment horizontal="center"/>
    </xf>
    <xf numFmtId="0" fontId="63" fillId="37" borderId="27" xfId="0" applyFont="1" applyFill="1" applyBorder="1" applyAlignment="1" applyProtection="1">
      <alignment/>
      <protection/>
    </xf>
    <xf numFmtId="0" fontId="64" fillId="37" borderId="28" xfId="0" applyFont="1" applyFill="1" applyBorder="1" applyAlignment="1" applyProtection="1">
      <alignment horizontal="center"/>
      <protection locked="0"/>
    </xf>
    <xf numFmtId="0" fontId="12" fillId="37" borderId="28" xfId="0" applyFont="1" applyFill="1" applyBorder="1" applyAlignment="1" applyProtection="1">
      <alignment horizontal="center"/>
      <protection locked="0"/>
    </xf>
    <xf numFmtId="1" fontId="12" fillId="38" borderId="29" xfId="0" applyNumberFormat="1" applyFont="1" applyFill="1" applyBorder="1" applyAlignment="1" applyProtection="1">
      <alignment horizontal="center"/>
      <protection/>
    </xf>
    <xf numFmtId="0" fontId="2" fillId="17" borderId="16" xfId="0" applyFont="1" applyFill="1" applyBorder="1" applyAlignment="1" applyProtection="1">
      <alignment/>
      <protection/>
    </xf>
    <xf numFmtId="0" fontId="64" fillId="17" borderId="10" xfId="0" applyFont="1" applyFill="1" applyBorder="1" applyAlignment="1" applyProtection="1">
      <alignment/>
      <protection/>
    </xf>
    <xf numFmtId="0" fontId="2" fillId="17" borderId="10" xfId="0" applyFont="1" applyFill="1" applyBorder="1" applyAlignment="1" applyProtection="1">
      <alignment/>
      <protection/>
    </xf>
    <xf numFmtId="0" fontId="2" fillId="38" borderId="30" xfId="0" applyFont="1" applyFill="1" applyBorder="1" applyAlignment="1" applyProtection="1">
      <alignment/>
      <protection/>
    </xf>
    <xf numFmtId="0" fontId="2" fillId="38" borderId="31" xfId="0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center"/>
      <protection/>
    </xf>
    <xf numFmtId="0" fontId="12" fillId="38" borderId="29" xfId="0" applyFont="1" applyFill="1" applyBorder="1" applyAlignment="1" applyProtection="1">
      <alignment/>
      <protection/>
    </xf>
    <xf numFmtId="0" fontId="12" fillId="37" borderId="13" xfId="0" applyFont="1" applyFill="1" applyBorder="1" applyAlignment="1">
      <alignment horizontal="center"/>
    </xf>
    <xf numFmtId="0" fontId="12" fillId="37" borderId="27" xfId="0" applyFont="1" applyFill="1" applyBorder="1" applyAlignment="1" applyProtection="1">
      <alignment/>
      <protection/>
    </xf>
    <xf numFmtId="0" fontId="12" fillId="37" borderId="22" xfId="0" applyFont="1" applyFill="1" applyBorder="1" applyAlignment="1">
      <alignment horizontal="center"/>
    </xf>
    <xf numFmtId="0" fontId="2" fillId="37" borderId="32" xfId="0" applyFont="1" applyFill="1" applyBorder="1" applyAlignment="1" applyProtection="1">
      <alignment/>
      <protection/>
    </xf>
    <xf numFmtId="0" fontId="61" fillId="8" borderId="10" xfId="0" applyFont="1" applyFill="1" applyBorder="1" applyAlignment="1" applyProtection="1">
      <alignment horizontal="left"/>
      <protection/>
    </xf>
    <xf numFmtId="0" fontId="61" fillId="0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/>
      <protection locked="0"/>
    </xf>
    <xf numFmtId="9" fontId="12" fillId="0" borderId="0" xfId="0" applyNumberFormat="1" applyFont="1" applyFill="1" applyAlignment="1" applyProtection="1">
      <alignment horizontal="center"/>
      <protection locked="0"/>
    </xf>
    <xf numFmtId="0" fontId="12" fillId="8" borderId="0" xfId="0" applyFont="1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9" fillId="8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8</xdr:row>
      <xdr:rowOff>19050</xdr:rowOff>
    </xdr:from>
    <xdr:to>
      <xdr:col>52</xdr:col>
      <xdr:colOff>523875</xdr:colOff>
      <xdr:row>45</xdr:row>
      <xdr:rowOff>66675</xdr:rowOff>
    </xdr:to>
    <xdr:sp>
      <xdr:nvSpPr>
        <xdr:cNvPr id="1" name="Dikdörtgen 1"/>
        <xdr:cNvSpPr>
          <a:spLocks/>
        </xdr:cNvSpPr>
      </xdr:nvSpPr>
      <xdr:spPr>
        <a:xfrm>
          <a:off x="3286125" y="1581150"/>
          <a:ext cx="10915650" cy="67532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885825</xdr:colOff>
      <xdr:row>47</xdr:row>
      <xdr:rowOff>9525</xdr:rowOff>
    </xdr:from>
    <xdr:to>
      <xdr:col>48</xdr:col>
      <xdr:colOff>133350</xdr:colOff>
      <xdr:row>60</xdr:row>
      <xdr:rowOff>0</xdr:rowOff>
    </xdr:to>
    <xdr:grpSp>
      <xdr:nvGrpSpPr>
        <xdr:cNvPr id="2" name="Grup 2"/>
        <xdr:cNvGrpSpPr>
          <a:grpSpLocks/>
        </xdr:cNvGrpSpPr>
      </xdr:nvGrpSpPr>
      <xdr:grpSpPr>
        <a:xfrm>
          <a:off x="7096125" y="8601075"/>
          <a:ext cx="2676525" cy="2133600"/>
          <a:chOff x="7097782" y="8554416"/>
          <a:chExt cx="2671003" cy="2171562"/>
        </a:xfrm>
        <a:solidFill>
          <a:srgbClr val="FFFFFF"/>
        </a:solidFill>
      </xdr:grpSpPr>
      <xdr:sp>
        <xdr:nvSpPr>
          <xdr:cNvPr id="3" name="Metin kutusu 1030"/>
          <xdr:cNvSpPr txBox="1">
            <a:spLocks noChangeArrowheads="1"/>
          </xdr:cNvSpPr>
        </xdr:nvSpPr>
        <xdr:spPr>
          <a:xfrm>
            <a:off x="7563872" y="10406215"/>
            <a:ext cx="1986558" cy="3197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www.abmgrup.com.tr</a:t>
            </a:r>
          </a:p>
        </xdr:txBody>
      </xdr:sp>
      <xdr:pic>
        <xdr:nvPicPr>
          <xdr:cNvPr id="4" name="Resi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97782" y="8554416"/>
            <a:ext cx="2671003" cy="19288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69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6"/>
  <sheetViews>
    <sheetView showGridLines="0" tabSelected="1" zoomScale="69" zoomScaleNormal="69" zoomScalePageLayoutView="0" workbookViewId="0" topLeftCell="P1">
      <selection activeCell="BA8" sqref="BA8"/>
    </sheetView>
  </sheetViews>
  <sheetFormatPr defaultColWidth="9.140625" defaultRowHeight="12.75"/>
  <cols>
    <col min="1" max="1" width="17.57421875" style="0" hidden="1" customWidth="1"/>
    <col min="2" max="2" width="3.7109375" style="0" hidden="1" customWidth="1"/>
    <col min="3" max="3" width="5.8515625" style="0" hidden="1" customWidth="1"/>
    <col min="4" max="4" width="5.7109375" style="0" hidden="1" customWidth="1"/>
    <col min="5" max="5" width="4.8515625" style="0" hidden="1" customWidth="1"/>
    <col min="6" max="6" width="7.00390625" style="0" hidden="1" customWidth="1"/>
    <col min="7" max="7" width="6.28125" style="0" hidden="1" customWidth="1"/>
    <col min="8" max="8" width="6.140625" style="0" hidden="1" customWidth="1"/>
    <col min="9" max="9" width="16.140625" style="0" hidden="1" customWidth="1"/>
    <col min="10" max="10" width="15.57421875" style="0" hidden="1" customWidth="1"/>
    <col min="11" max="11" width="7.00390625" style="0" hidden="1" customWidth="1"/>
    <col min="12" max="12" width="7.57421875" style="0" hidden="1" customWidth="1"/>
    <col min="13" max="13" width="6.7109375" style="0" hidden="1" customWidth="1"/>
    <col min="14" max="14" width="7.28125" style="0" hidden="1" customWidth="1"/>
    <col min="15" max="15" width="7.8515625" style="0" hidden="1" customWidth="1"/>
    <col min="16" max="16" width="7.00390625" style="0" bestFit="1" customWidth="1"/>
    <col min="17" max="17" width="21.57421875" style="0" customWidth="1"/>
    <col min="18" max="18" width="4.8515625" style="0" hidden="1" customWidth="1"/>
    <col min="19" max="19" width="6.28125" style="0" hidden="1" customWidth="1"/>
    <col min="20" max="20" width="5.8515625" style="0" hidden="1" customWidth="1"/>
    <col min="21" max="21" width="6.140625" style="0" hidden="1" customWidth="1"/>
    <col min="22" max="22" width="6.00390625" style="0" hidden="1" customWidth="1"/>
    <col min="23" max="23" width="18.8515625" style="0" customWidth="1"/>
    <col min="24" max="24" width="7.8515625" style="0" hidden="1" customWidth="1"/>
    <col min="25" max="25" width="8.8515625" style="0" hidden="1" customWidth="1"/>
    <col min="26" max="26" width="5.8515625" style="0" hidden="1" customWidth="1"/>
    <col min="27" max="28" width="5.7109375" style="0" hidden="1" customWidth="1"/>
    <col min="29" max="29" width="6.7109375" style="0" hidden="1" customWidth="1"/>
    <col min="30" max="30" width="8.8515625" style="0" hidden="1" customWidth="1"/>
    <col min="31" max="31" width="7.140625" style="0" hidden="1" customWidth="1"/>
    <col min="32" max="32" width="6.140625" style="0" hidden="1" customWidth="1"/>
    <col min="33" max="33" width="1.28515625" style="0" customWidth="1"/>
    <col min="34" max="34" width="5.7109375" style="0" hidden="1" customWidth="1"/>
    <col min="35" max="35" width="4.57421875" style="0" customWidth="1"/>
    <col min="36" max="36" width="22.7109375" style="0" customWidth="1"/>
    <col min="37" max="37" width="5.8515625" style="0" customWidth="1"/>
    <col min="38" max="38" width="4.140625" style="0" customWidth="1"/>
    <col min="39" max="39" width="7.140625" style="0" customWidth="1"/>
    <col min="40" max="40" width="25.00390625" style="0" hidden="1" customWidth="1"/>
    <col min="41" max="45" width="9.7109375" style="0" hidden="1" customWidth="1"/>
    <col min="46" max="46" width="8.7109375" style="0" hidden="1" customWidth="1"/>
    <col min="47" max="47" width="48.8515625" style="0" customWidth="1"/>
    <col min="48" max="48" width="2.57421875" style="0" customWidth="1"/>
    <col min="49" max="49" width="26.421875" style="0" customWidth="1"/>
    <col min="50" max="50" width="15.8515625" style="0" customWidth="1"/>
    <col min="55" max="55" width="17.421875" style="98" customWidth="1"/>
  </cols>
  <sheetData>
    <row r="1" spans="1:49" ht="1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43</v>
      </c>
      <c r="G1" s="7" t="s">
        <v>5</v>
      </c>
      <c r="H1" s="7" t="s">
        <v>6</v>
      </c>
      <c r="I1" s="7" t="s">
        <v>74</v>
      </c>
      <c r="J1" s="7" t="s">
        <v>75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  <c r="P1" s="4" t="s">
        <v>20</v>
      </c>
      <c r="Q1" s="16" t="s">
        <v>92</v>
      </c>
      <c r="R1" s="17" t="s">
        <v>1</v>
      </c>
      <c r="S1" s="17" t="s">
        <v>3</v>
      </c>
      <c r="T1" s="17" t="s">
        <v>4</v>
      </c>
      <c r="U1" s="17" t="s">
        <v>49</v>
      </c>
      <c r="V1" s="18"/>
      <c r="W1" s="16" t="s">
        <v>89</v>
      </c>
      <c r="X1" s="19" t="s">
        <v>1</v>
      </c>
      <c r="Y1" s="19" t="s">
        <v>3</v>
      </c>
      <c r="Z1" s="19" t="s">
        <v>4</v>
      </c>
      <c r="AA1" s="19" t="s">
        <v>44</v>
      </c>
      <c r="AB1" s="19" t="s">
        <v>45</v>
      </c>
      <c r="AC1" s="19" t="s">
        <v>46</v>
      </c>
      <c r="AD1" s="19" t="s">
        <v>47</v>
      </c>
      <c r="AE1" s="19" t="s">
        <v>48</v>
      </c>
      <c r="AF1" s="19" t="s">
        <v>49</v>
      </c>
      <c r="AG1" s="20"/>
      <c r="AI1" s="21" t="s">
        <v>78</v>
      </c>
      <c r="AJ1" s="22"/>
      <c r="AK1" s="14"/>
      <c r="AL1" s="23"/>
      <c r="AM1" s="14"/>
      <c r="AN1" s="24"/>
      <c r="AO1" s="25" t="s">
        <v>86</v>
      </c>
      <c r="AP1" s="25" t="s">
        <v>80</v>
      </c>
      <c r="AQ1" s="25" t="s">
        <v>81</v>
      </c>
      <c r="AR1" s="25"/>
      <c r="AS1" s="25"/>
      <c r="AT1" s="25"/>
      <c r="AU1" s="14"/>
      <c r="AV1" s="14"/>
      <c r="AW1" s="14"/>
    </row>
    <row r="2" spans="1:3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6" t="s">
        <v>91</v>
      </c>
      <c r="R2" s="27"/>
      <c r="S2" s="27"/>
      <c r="T2" s="27"/>
      <c r="U2" s="27"/>
      <c r="V2" s="27"/>
      <c r="W2" s="26" t="s">
        <v>90</v>
      </c>
      <c r="X2" s="20"/>
      <c r="Y2" s="20"/>
      <c r="Z2" s="20"/>
      <c r="AA2" s="20"/>
      <c r="AB2" s="20"/>
      <c r="AC2" s="20"/>
      <c r="AD2" s="28"/>
      <c r="AE2" s="20"/>
      <c r="AF2" s="20"/>
      <c r="AG2" s="20"/>
    </row>
    <row r="3" spans="1:51" ht="13.5" thickBot="1">
      <c r="A3" s="10" t="s">
        <v>21</v>
      </c>
      <c r="B3" s="11">
        <v>83</v>
      </c>
      <c r="C3" s="11">
        <v>636.6</v>
      </c>
      <c r="D3" s="11">
        <v>642</v>
      </c>
      <c r="E3" s="11">
        <v>58</v>
      </c>
      <c r="F3" s="11">
        <v>29</v>
      </c>
      <c r="G3" s="11">
        <v>1</v>
      </c>
      <c r="H3" s="11">
        <v>0.249</v>
      </c>
      <c r="I3" s="11">
        <v>339.99</v>
      </c>
      <c r="J3" s="11">
        <v>3.25</v>
      </c>
      <c r="K3" s="11"/>
      <c r="L3" s="11"/>
      <c r="M3" s="11"/>
      <c r="N3" s="11"/>
      <c r="O3" s="11"/>
      <c r="P3" s="6"/>
      <c r="Q3" s="85" t="s">
        <v>21</v>
      </c>
      <c r="R3" s="31">
        <v>83</v>
      </c>
      <c r="S3" s="31">
        <v>642</v>
      </c>
      <c r="T3" s="31">
        <v>58</v>
      </c>
      <c r="U3" s="31"/>
      <c r="V3" s="20"/>
      <c r="W3" s="52"/>
      <c r="X3" s="32">
        <f aca="true" t="shared" si="0" ref="X3:X62">W3*R3/100</f>
        <v>0</v>
      </c>
      <c r="Y3" s="32">
        <f aca="true" t="shared" si="1" ref="Y3:Y62">W3*S3</f>
        <v>0</v>
      </c>
      <c r="Z3" s="32">
        <f aca="true" t="shared" si="2" ref="Z3:Z19">W3*T3</f>
        <v>0</v>
      </c>
      <c r="AA3" s="32">
        <f aca="true" t="shared" si="3" ref="AA3:AA34">F3*W3</f>
        <v>0</v>
      </c>
      <c r="AB3" s="32">
        <f aca="true" t="shared" si="4" ref="AB3:AB34">G3*W3</f>
        <v>0</v>
      </c>
      <c r="AC3" s="32">
        <f aca="true" t="shared" si="5" ref="AC3:AC34">H3*W3</f>
        <v>0</v>
      </c>
      <c r="AD3" s="32">
        <f aca="true" t="shared" si="6" ref="AD3:AD34">I3*W3</f>
        <v>0</v>
      </c>
      <c r="AE3" s="32">
        <f aca="true" t="shared" si="7" ref="AE3:AE34">J3*W3</f>
        <v>0</v>
      </c>
      <c r="AF3" s="32">
        <f>+W3*U3/100</f>
        <v>0</v>
      </c>
      <c r="AG3" s="20"/>
      <c r="AM3" s="42"/>
      <c r="AU3" s="59" t="s">
        <v>87</v>
      </c>
      <c r="AV3" s="14"/>
      <c r="AW3" s="14"/>
      <c r="AX3" s="70" t="s">
        <v>112</v>
      </c>
      <c r="AY3" s="68" t="s">
        <v>108</v>
      </c>
    </row>
    <row r="4" spans="1:51" ht="13.5" thickBot="1">
      <c r="A4" s="10" t="s">
        <v>22</v>
      </c>
      <c r="B4" s="11">
        <v>83</v>
      </c>
      <c r="C4" s="11">
        <v>652</v>
      </c>
      <c r="D4" s="11">
        <v>655</v>
      </c>
      <c r="E4" s="11">
        <v>65</v>
      </c>
      <c r="F4" s="11">
        <v>29</v>
      </c>
      <c r="G4" s="11">
        <v>1</v>
      </c>
      <c r="H4" s="11">
        <v>0.25</v>
      </c>
      <c r="I4" s="11">
        <v>339.99</v>
      </c>
      <c r="J4" s="11">
        <v>3.5</v>
      </c>
      <c r="K4" s="11"/>
      <c r="L4" s="11"/>
      <c r="M4" s="11"/>
      <c r="N4" s="11"/>
      <c r="O4" s="11"/>
      <c r="P4" s="2"/>
      <c r="Q4" s="86" t="s">
        <v>22</v>
      </c>
      <c r="R4" s="37">
        <v>83</v>
      </c>
      <c r="S4" s="37">
        <v>655</v>
      </c>
      <c r="T4" s="37">
        <v>65</v>
      </c>
      <c r="U4" s="37"/>
      <c r="V4" s="20"/>
      <c r="W4" s="53"/>
      <c r="X4" s="32">
        <f t="shared" si="0"/>
        <v>0</v>
      </c>
      <c r="Y4" s="32">
        <f t="shared" si="1"/>
        <v>0</v>
      </c>
      <c r="Z4" s="32">
        <f t="shared" si="2"/>
        <v>0</v>
      </c>
      <c r="AA4" s="32">
        <f t="shared" si="3"/>
        <v>0</v>
      </c>
      <c r="AB4" s="32">
        <f t="shared" si="4"/>
        <v>0</v>
      </c>
      <c r="AC4" s="32">
        <f t="shared" si="5"/>
        <v>0</v>
      </c>
      <c r="AD4" s="32">
        <f t="shared" si="6"/>
        <v>0</v>
      </c>
      <c r="AE4" s="32">
        <f t="shared" si="7"/>
        <v>0</v>
      </c>
      <c r="AF4" s="32">
        <f aca="true" t="shared" si="8" ref="AF4:AF62">+W4*U4/100</f>
        <v>0</v>
      </c>
      <c r="AG4" s="20"/>
      <c r="AI4" s="125" t="s">
        <v>79</v>
      </c>
      <c r="AJ4" s="126"/>
      <c r="AK4" s="127"/>
      <c r="AM4" s="43" t="s">
        <v>88</v>
      </c>
      <c r="AN4" s="29" t="s">
        <v>85</v>
      </c>
      <c r="AO4" s="30" t="s">
        <v>1</v>
      </c>
      <c r="AP4" s="30" t="s">
        <v>3</v>
      </c>
      <c r="AQ4" s="30" t="s">
        <v>4</v>
      </c>
      <c r="AR4" s="30" t="s">
        <v>49</v>
      </c>
      <c r="AS4" s="30" t="s">
        <v>45</v>
      </c>
      <c r="AT4" s="30" t="s">
        <v>46</v>
      </c>
      <c r="AU4" s="60" t="s">
        <v>101</v>
      </c>
      <c r="AW4" s="14"/>
      <c r="AX4" s="60" t="s">
        <v>109</v>
      </c>
      <c r="AY4" s="57" t="s">
        <v>109</v>
      </c>
    </row>
    <row r="5" spans="1:51" ht="16.5" thickBot="1">
      <c r="A5" s="10" t="s">
        <v>23</v>
      </c>
      <c r="B5" s="11">
        <v>83</v>
      </c>
      <c r="C5" s="11">
        <v>693</v>
      </c>
      <c r="D5" s="11">
        <v>686</v>
      </c>
      <c r="E5" s="11">
        <v>68</v>
      </c>
      <c r="F5" s="11">
        <v>29</v>
      </c>
      <c r="G5" s="11">
        <v>1</v>
      </c>
      <c r="H5" s="11">
        <v>0.25</v>
      </c>
      <c r="I5" s="11">
        <v>339.99</v>
      </c>
      <c r="J5" s="11">
        <v>3.8</v>
      </c>
      <c r="K5" s="11"/>
      <c r="L5" s="11"/>
      <c r="M5" s="11"/>
      <c r="N5" s="11"/>
      <c r="O5" s="11"/>
      <c r="P5" s="2"/>
      <c r="Q5" s="87" t="s">
        <v>23</v>
      </c>
      <c r="R5" s="37">
        <v>83</v>
      </c>
      <c r="S5" s="37">
        <v>686</v>
      </c>
      <c r="T5" s="37">
        <v>68</v>
      </c>
      <c r="U5" s="37"/>
      <c r="V5" s="20"/>
      <c r="W5" s="53"/>
      <c r="X5" s="32">
        <f t="shared" si="0"/>
        <v>0</v>
      </c>
      <c r="Y5" s="32">
        <f t="shared" si="1"/>
        <v>0</v>
      </c>
      <c r="Z5" s="32">
        <f t="shared" si="2"/>
        <v>0</v>
      </c>
      <c r="AA5" s="32">
        <f t="shared" si="3"/>
        <v>0</v>
      </c>
      <c r="AB5" s="32">
        <f t="shared" si="4"/>
        <v>0</v>
      </c>
      <c r="AC5" s="32">
        <f t="shared" si="5"/>
        <v>0</v>
      </c>
      <c r="AD5" s="32">
        <f t="shared" si="6"/>
        <v>0</v>
      </c>
      <c r="AE5" s="32">
        <f t="shared" si="7"/>
        <v>0</v>
      </c>
      <c r="AF5" s="32">
        <f t="shared" si="8"/>
        <v>0</v>
      </c>
      <c r="AG5" s="20"/>
      <c r="AI5" s="94">
        <v>1</v>
      </c>
      <c r="AJ5" s="95" t="s">
        <v>82</v>
      </c>
      <c r="AK5" s="79">
        <v>600</v>
      </c>
      <c r="AM5" s="61">
        <f>(AP6-(8.355*AK5))/450</f>
        <v>28.25111111111111</v>
      </c>
      <c r="AN5" s="33" t="s">
        <v>16</v>
      </c>
      <c r="AO5" s="34" t="e">
        <f>#REF!</f>
        <v>#REF!</v>
      </c>
      <c r="AP5" s="34" t="e">
        <f>#REF!</f>
        <v>#REF!</v>
      </c>
      <c r="AQ5" s="34" t="e">
        <f>#REF!</f>
        <v>#REF!</v>
      </c>
      <c r="AR5" s="35"/>
      <c r="AS5" s="35"/>
      <c r="AT5" s="36"/>
      <c r="AU5" s="65" t="s">
        <v>104</v>
      </c>
      <c r="AW5" s="69" t="s">
        <v>110</v>
      </c>
      <c r="AX5" s="71">
        <f>((X3+X4+X5+X6+X26+X27+X28+X29+X30+X31+X32+X33+X37+X38+X39+X40+X42+X43)/(X65))*100</f>
        <v>53.191489361702125</v>
      </c>
      <c r="AY5" s="72">
        <v>60</v>
      </c>
    </row>
    <row r="6" spans="1:51" ht="16.5" thickBot="1">
      <c r="A6" s="10" t="s">
        <v>15</v>
      </c>
      <c r="B6" s="11">
        <v>30</v>
      </c>
      <c r="C6" s="11">
        <v>332</v>
      </c>
      <c r="D6" s="11">
        <v>311</v>
      </c>
      <c r="E6" s="11">
        <v>27</v>
      </c>
      <c r="F6" s="11">
        <v>5</v>
      </c>
      <c r="G6" s="11">
        <v>0.08</v>
      </c>
      <c r="H6" s="11">
        <v>0.06</v>
      </c>
      <c r="I6" s="11">
        <v>89.68</v>
      </c>
      <c r="J6" s="11">
        <v>0.35</v>
      </c>
      <c r="K6" s="11">
        <v>15</v>
      </c>
      <c r="L6" s="11">
        <v>5.5</v>
      </c>
      <c r="M6" s="11">
        <v>660</v>
      </c>
      <c r="N6" s="11">
        <v>6.7</v>
      </c>
      <c r="O6" s="11">
        <v>7.5</v>
      </c>
      <c r="P6" s="2"/>
      <c r="Q6" s="86" t="s">
        <v>15</v>
      </c>
      <c r="R6" s="37">
        <v>30</v>
      </c>
      <c r="S6" s="37">
        <v>311</v>
      </c>
      <c r="T6" s="37">
        <v>27</v>
      </c>
      <c r="U6" s="37">
        <v>15</v>
      </c>
      <c r="V6" s="20"/>
      <c r="W6" s="53">
        <v>21</v>
      </c>
      <c r="X6" s="32">
        <f t="shared" si="0"/>
        <v>6.3</v>
      </c>
      <c r="Y6" s="32">
        <f t="shared" si="1"/>
        <v>6531</v>
      </c>
      <c r="Z6" s="32">
        <f t="shared" si="2"/>
        <v>567</v>
      </c>
      <c r="AA6" s="32">
        <f t="shared" si="3"/>
        <v>105</v>
      </c>
      <c r="AB6" s="32">
        <f t="shared" si="4"/>
        <v>1.68</v>
      </c>
      <c r="AC6" s="32">
        <f t="shared" si="5"/>
        <v>1.26</v>
      </c>
      <c r="AD6" s="32">
        <f t="shared" si="6"/>
        <v>1883.2800000000002</v>
      </c>
      <c r="AE6" s="32">
        <f t="shared" si="7"/>
        <v>7.35</v>
      </c>
      <c r="AF6" s="32">
        <f t="shared" si="8"/>
        <v>3.15</v>
      </c>
      <c r="AG6" s="20"/>
      <c r="AH6" s="56"/>
      <c r="AI6" s="80"/>
      <c r="AJ6" s="81"/>
      <c r="AK6" s="82"/>
      <c r="AM6" s="62">
        <f>(AQ6-(0.19*AK5))/50</f>
        <v>28.16</v>
      </c>
      <c r="AN6" s="38" t="s">
        <v>84</v>
      </c>
      <c r="AO6" s="39">
        <f>X65</f>
        <v>19.740000000000002</v>
      </c>
      <c r="AP6" s="39">
        <f>Y65</f>
        <v>17726</v>
      </c>
      <c r="AQ6" s="39">
        <f>Z65</f>
        <v>1522</v>
      </c>
      <c r="AR6" s="39">
        <f>AF65</f>
        <v>1.9755</v>
      </c>
      <c r="AS6" s="39">
        <f>AB65</f>
        <v>2.63</v>
      </c>
      <c r="AT6" s="40">
        <f>AC65</f>
        <v>1.61</v>
      </c>
      <c r="AU6" s="66" t="s">
        <v>103</v>
      </c>
      <c r="AW6" s="69" t="s">
        <v>111</v>
      </c>
      <c r="AX6" s="71">
        <f>100-AX5</f>
        <v>46.808510638297875</v>
      </c>
      <c r="AY6" s="73">
        <v>40</v>
      </c>
    </row>
    <row r="7" spans="1:51" ht="16.5" thickBot="1">
      <c r="A7" s="10" t="s">
        <v>24</v>
      </c>
      <c r="B7" s="11">
        <v>88</v>
      </c>
      <c r="C7" s="11">
        <v>1088</v>
      </c>
      <c r="D7" s="11">
        <v>996</v>
      </c>
      <c r="E7" s="11">
        <v>79</v>
      </c>
      <c r="F7" s="11">
        <v>5</v>
      </c>
      <c r="G7" s="11">
        <v>0.07</v>
      </c>
      <c r="H7" s="11">
        <v>0.31</v>
      </c>
      <c r="I7" s="11">
        <v>50.63</v>
      </c>
      <c r="J7" s="11">
        <v>0.03</v>
      </c>
      <c r="K7" s="11">
        <v>-42</v>
      </c>
      <c r="L7" s="11">
        <v>11</v>
      </c>
      <c r="M7" s="11">
        <v>2750</v>
      </c>
      <c r="N7" s="11">
        <v>5.6</v>
      </c>
      <c r="O7" s="11">
        <v>3.5</v>
      </c>
      <c r="P7" s="2"/>
      <c r="Q7" s="86" t="s">
        <v>24</v>
      </c>
      <c r="R7" s="37">
        <v>88</v>
      </c>
      <c r="S7" s="37">
        <v>996</v>
      </c>
      <c r="T7" s="37">
        <v>79</v>
      </c>
      <c r="U7" s="37">
        <v>-42</v>
      </c>
      <c r="V7" s="20"/>
      <c r="W7" s="53"/>
      <c r="X7" s="32">
        <f t="shared" si="0"/>
        <v>0</v>
      </c>
      <c r="Y7" s="32">
        <f t="shared" si="1"/>
        <v>0</v>
      </c>
      <c r="Z7" s="32">
        <f t="shared" si="2"/>
        <v>0</v>
      </c>
      <c r="AA7" s="32">
        <f t="shared" si="3"/>
        <v>0</v>
      </c>
      <c r="AB7" s="32">
        <f t="shared" si="4"/>
        <v>0</v>
      </c>
      <c r="AC7" s="32">
        <f t="shared" si="5"/>
        <v>0</v>
      </c>
      <c r="AD7" s="32">
        <f t="shared" si="6"/>
        <v>0</v>
      </c>
      <c r="AE7" s="32">
        <f t="shared" si="7"/>
        <v>0</v>
      </c>
      <c r="AF7" s="32">
        <f t="shared" si="8"/>
        <v>0</v>
      </c>
      <c r="AG7" s="20"/>
      <c r="AH7" s="14"/>
      <c r="AI7" s="92">
        <v>2</v>
      </c>
      <c r="AJ7" s="93" t="s">
        <v>83</v>
      </c>
      <c r="AK7" s="83">
        <v>28</v>
      </c>
      <c r="AL7" s="63" t="s">
        <v>100</v>
      </c>
      <c r="AM7" s="84">
        <f>(AM5+AM6)/2</f>
        <v>28.205555555555556</v>
      </c>
      <c r="AN7" s="88" t="s">
        <v>18</v>
      </c>
      <c r="AO7" s="89" t="e">
        <f>AO6-AO5</f>
        <v>#REF!</v>
      </c>
      <c r="AP7" s="89" t="e">
        <f>AP6-AP5</f>
        <v>#REF!</v>
      </c>
      <c r="AQ7" s="89" t="e">
        <f>AQ6-AQ5</f>
        <v>#REF!</v>
      </c>
      <c r="AR7" s="89">
        <f>+AR6-AR5</f>
        <v>1.9755</v>
      </c>
      <c r="AS7" s="89">
        <f>+AS6-AS5</f>
        <v>2.63</v>
      </c>
      <c r="AT7" s="90">
        <f>+AT6-AT5</f>
        <v>1.61</v>
      </c>
      <c r="AU7" s="91" t="s">
        <v>105</v>
      </c>
      <c r="AV7" s="14"/>
      <c r="AW7" s="75" t="s">
        <v>120</v>
      </c>
      <c r="AX7" s="74"/>
      <c r="AY7" s="76">
        <v>3.5</v>
      </c>
    </row>
    <row r="8" spans="1:54" ht="12.75">
      <c r="A8" s="10" t="s">
        <v>7</v>
      </c>
      <c r="B8" s="11">
        <v>87</v>
      </c>
      <c r="C8" s="11">
        <v>1250</v>
      </c>
      <c r="D8" s="11">
        <v>1140</v>
      </c>
      <c r="E8" s="11">
        <v>91</v>
      </c>
      <c r="F8" s="11">
        <v>3</v>
      </c>
      <c r="G8" s="11">
        <v>0.02</v>
      </c>
      <c r="H8" s="11">
        <v>0.03</v>
      </c>
      <c r="I8" s="11">
        <v>36.36</v>
      </c>
      <c r="J8" s="11">
        <v>0.34</v>
      </c>
      <c r="K8" s="11">
        <v>-47</v>
      </c>
      <c r="L8" s="11">
        <v>9</v>
      </c>
      <c r="M8" s="11">
        <v>3400</v>
      </c>
      <c r="N8" s="11">
        <v>2.3</v>
      </c>
      <c r="O8" s="11">
        <v>2</v>
      </c>
      <c r="P8" s="2"/>
      <c r="Q8" s="87" t="s">
        <v>76</v>
      </c>
      <c r="R8" s="37">
        <v>87</v>
      </c>
      <c r="S8" s="37">
        <v>1140</v>
      </c>
      <c r="T8" s="37">
        <v>91</v>
      </c>
      <c r="U8" s="37">
        <v>-47</v>
      </c>
      <c r="V8" s="20"/>
      <c r="W8" s="53"/>
      <c r="X8" s="32">
        <f t="shared" si="0"/>
        <v>0</v>
      </c>
      <c r="Y8" s="32">
        <f t="shared" si="1"/>
        <v>0</v>
      </c>
      <c r="Z8" s="32">
        <f t="shared" si="2"/>
        <v>0</v>
      </c>
      <c r="AA8" s="32">
        <f t="shared" si="3"/>
        <v>0</v>
      </c>
      <c r="AB8" s="32">
        <f t="shared" si="4"/>
        <v>0</v>
      </c>
      <c r="AC8" s="32">
        <f t="shared" si="5"/>
        <v>0</v>
      </c>
      <c r="AD8" s="32">
        <f t="shared" si="6"/>
        <v>0</v>
      </c>
      <c r="AE8" s="32">
        <f t="shared" si="7"/>
        <v>0</v>
      </c>
      <c r="AF8" s="32">
        <f t="shared" si="8"/>
        <v>0</v>
      </c>
      <c r="AG8" s="20"/>
      <c r="AI8" s="99"/>
      <c r="AJ8" s="104"/>
      <c r="AK8" s="99"/>
      <c r="AL8" s="99"/>
      <c r="AM8" s="105"/>
      <c r="AN8" s="99"/>
      <c r="AO8" s="106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</row>
    <row r="9" spans="1:54" ht="15.75">
      <c r="A9" s="10" t="s">
        <v>25</v>
      </c>
      <c r="B9" s="11">
        <v>91</v>
      </c>
      <c r="C9" s="11">
        <v>1073</v>
      </c>
      <c r="D9" s="11">
        <v>1040</v>
      </c>
      <c r="E9" s="11">
        <v>55</v>
      </c>
      <c r="F9" s="11">
        <v>25</v>
      </c>
      <c r="G9" s="11">
        <v>0.19</v>
      </c>
      <c r="H9" s="11">
        <v>0.5824</v>
      </c>
      <c r="I9" s="11">
        <v>89.41</v>
      </c>
      <c r="J9" s="11">
        <v>0.48</v>
      </c>
      <c r="K9" s="11"/>
      <c r="L9" s="11"/>
      <c r="M9" s="11"/>
      <c r="N9" s="11"/>
      <c r="O9" s="11"/>
      <c r="P9" s="2"/>
      <c r="Q9" s="87" t="s">
        <v>77</v>
      </c>
      <c r="R9" s="37">
        <v>92</v>
      </c>
      <c r="S9" s="37">
        <v>1026</v>
      </c>
      <c r="T9" s="37">
        <v>103</v>
      </c>
      <c r="U9" s="37">
        <v>6</v>
      </c>
      <c r="V9" s="20"/>
      <c r="W9" s="53"/>
      <c r="X9" s="32">
        <f t="shared" si="0"/>
        <v>0</v>
      </c>
      <c r="Y9" s="32">
        <f t="shared" si="1"/>
        <v>0</v>
      </c>
      <c r="Z9" s="32">
        <f t="shared" si="2"/>
        <v>0</v>
      </c>
      <c r="AA9" s="32">
        <f t="shared" si="3"/>
        <v>0</v>
      </c>
      <c r="AB9" s="32">
        <f t="shared" si="4"/>
        <v>0</v>
      </c>
      <c r="AC9" s="32">
        <f t="shared" si="5"/>
        <v>0</v>
      </c>
      <c r="AD9" s="32">
        <f t="shared" si="6"/>
        <v>0</v>
      </c>
      <c r="AE9" s="32">
        <f t="shared" si="7"/>
        <v>0</v>
      </c>
      <c r="AF9" s="32">
        <f t="shared" si="8"/>
        <v>0</v>
      </c>
      <c r="AG9" s="20"/>
      <c r="AI9" s="107" t="s">
        <v>94</v>
      </c>
      <c r="AJ9" s="108" t="s">
        <v>122</v>
      </c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</row>
    <row r="10" spans="1:54" ht="12.75">
      <c r="A10" s="10" t="s">
        <v>26</v>
      </c>
      <c r="B10" s="11">
        <v>90</v>
      </c>
      <c r="C10" s="11">
        <v>783</v>
      </c>
      <c r="D10" s="11">
        <v>792</v>
      </c>
      <c r="E10" s="11">
        <v>157</v>
      </c>
      <c r="F10" s="11">
        <v>29</v>
      </c>
      <c r="G10" s="11">
        <v>0.144</v>
      </c>
      <c r="H10" s="11">
        <v>0.9</v>
      </c>
      <c r="I10" s="11">
        <v>85.41</v>
      </c>
      <c r="J10" s="11">
        <v>0.46</v>
      </c>
      <c r="K10" s="11"/>
      <c r="L10" s="11"/>
      <c r="M10" s="11"/>
      <c r="N10" s="11"/>
      <c r="O10" s="11"/>
      <c r="P10" s="2"/>
      <c r="Q10" s="87" t="s">
        <v>26</v>
      </c>
      <c r="R10" s="37">
        <v>90</v>
      </c>
      <c r="S10" s="37">
        <v>792</v>
      </c>
      <c r="T10" s="37">
        <v>157</v>
      </c>
      <c r="U10" s="37"/>
      <c r="V10" s="20"/>
      <c r="W10" s="53"/>
      <c r="X10" s="32">
        <f t="shared" si="0"/>
        <v>0</v>
      </c>
      <c r="Y10" s="32">
        <f t="shared" si="1"/>
        <v>0</v>
      </c>
      <c r="Z10" s="32">
        <f t="shared" si="2"/>
        <v>0</v>
      </c>
      <c r="AA10" s="32">
        <f t="shared" si="3"/>
        <v>0</v>
      </c>
      <c r="AB10" s="32">
        <f t="shared" si="4"/>
        <v>0</v>
      </c>
      <c r="AC10" s="32">
        <f t="shared" si="5"/>
        <v>0</v>
      </c>
      <c r="AD10" s="32">
        <f t="shared" si="6"/>
        <v>0</v>
      </c>
      <c r="AE10" s="32">
        <f t="shared" si="7"/>
        <v>0</v>
      </c>
      <c r="AF10" s="32">
        <f t="shared" si="8"/>
        <v>0</v>
      </c>
      <c r="AG10" s="20"/>
      <c r="AH10" s="41"/>
      <c r="AI10" s="99"/>
      <c r="AJ10" s="99"/>
      <c r="AK10" s="109"/>
      <c r="AL10" s="104"/>
      <c r="AM10" s="104"/>
      <c r="AN10" s="104"/>
      <c r="AO10" s="104"/>
      <c r="AP10" s="104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</row>
    <row r="11" spans="1:54" ht="15.75">
      <c r="A11" s="10" t="s">
        <v>12</v>
      </c>
      <c r="B11" s="11">
        <v>90</v>
      </c>
      <c r="C11" s="11">
        <v>913</v>
      </c>
      <c r="D11" s="11">
        <v>873</v>
      </c>
      <c r="E11" s="11">
        <v>59</v>
      </c>
      <c r="F11" s="11">
        <v>7</v>
      </c>
      <c r="G11" s="11">
        <v>0.088</v>
      </c>
      <c r="H11" s="11">
        <v>3.3</v>
      </c>
      <c r="I11" s="11">
        <v>-35.4</v>
      </c>
      <c r="J11" s="11">
        <v>0.13</v>
      </c>
      <c r="K11" s="11">
        <v>11</v>
      </c>
      <c r="L11" s="11">
        <v>10</v>
      </c>
      <c r="M11" s="11">
        <v>2570</v>
      </c>
      <c r="N11" s="11">
        <v>9.9</v>
      </c>
      <c r="O11" s="11"/>
      <c r="P11" s="2"/>
      <c r="Q11" s="87" t="s">
        <v>12</v>
      </c>
      <c r="R11" s="37">
        <v>90</v>
      </c>
      <c r="S11" s="37">
        <v>873</v>
      </c>
      <c r="T11" s="37">
        <v>59</v>
      </c>
      <c r="U11" s="37">
        <v>11</v>
      </c>
      <c r="V11" s="20"/>
      <c r="W11" s="53"/>
      <c r="X11" s="32">
        <f t="shared" si="0"/>
        <v>0</v>
      </c>
      <c r="Y11" s="32">
        <f t="shared" si="1"/>
        <v>0</v>
      </c>
      <c r="Z11" s="32">
        <f t="shared" si="2"/>
        <v>0</v>
      </c>
      <c r="AA11" s="32">
        <f t="shared" si="3"/>
        <v>0</v>
      </c>
      <c r="AB11" s="32">
        <f t="shared" si="4"/>
        <v>0</v>
      </c>
      <c r="AC11" s="32">
        <f t="shared" si="5"/>
        <v>0</v>
      </c>
      <c r="AD11" s="32">
        <f t="shared" si="6"/>
        <v>0</v>
      </c>
      <c r="AE11" s="32">
        <f t="shared" si="7"/>
        <v>0</v>
      </c>
      <c r="AF11" s="32">
        <f t="shared" si="8"/>
        <v>0</v>
      </c>
      <c r="AG11" s="20"/>
      <c r="AI11" s="107" t="s">
        <v>95</v>
      </c>
      <c r="AJ11" s="110" t="s">
        <v>135</v>
      </c>
      <c r="AK11" s="111"/>
      <c r="AL11" s="111"/>
      <c r="AM11" s="111"/>
      <c r="AN11" s="111"/>
      <c r="AO11" s="111"/>
      <c r="AP11" s="112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</row>
    <row r="12" spans="1:54" ht="12.75">
      <c r="A12" s="10" t="s">
        <v>11</v>
      </c>
      <c r="B12" s="11">
        <v>88</v>
      </c>
      <c r="C12" s="11">
        <v>1018</v>
      </c>
      <c r="D12" s="11">
        <v>942</v>
      </c>
      <c r="E12" s="11">
        <v>75</v>
      </c>
      <c r="F12" s="11">
        <v>6</v>
      </c>
      <c r="G12" s="11">
        <v>0.0704</v>
      </c>
      <c r="H12" s="11">
        <v>0.3</v>
      </c>
      <c r="I12" s="11">
        <v>13.86</v>
      </c>
      <c r="J12" s="11">
        <v>0.08</v>
      </c>
      <c r="K12" s="11">
        <v>-15</v>
      </c>
      <c r="L12" s="11">
        <v>11</v>
      </c>
      <c r="M12" s="11">
        <v>2860</v>
      </c>
      <c r="N12" s="11">
        <v>2.6</v>
      </c>
      <c r="O12" s="11">
        <v>2</v>
      </c>
      <c r="P12" s="2"/>
      <c r="Q12" s="87" t="s">
        <v>11</v>
      </c>
      <c r="R12" s="37">
        <v>88</v>
      </c>
      <c r="S12" s="37">
        <v>942</v>
      </c>
      <c r="T12" s="37">
        <v>75</v>
      </c>
      <c r="U12" s="37">
        <v>-15</v>
      </c>
      <c r="V12" s="20"/>
      <c r="W12" s="53"/>
      <c r="X12" s="32">
        <f t="shared" si="0"/>
        <v>0</v>
      </c>
      <c r="Y12" s="32">
        <f t="shared" si="1"/>
        <v>0</v>
      </c>
      <c r="Z12" s="32">
        <f t="shared" si="2"/>
        <v>0</v>
      </c>
      <c r="AA12" s="32">
        <f t="shared" si="3"/>
        <v>0</v>
      </c>
      <c r="AB12" s="32">
        <f t="shared" si="4"/>
        <v>0</v>
      </c>
      <c r="AC12" s="32">
        <f t="shared" si="5"/>
        <v>0</v>
      </c>
      <c r="AD12" s="32">
        <f t="shared" si="6"/>
        <v>0</v>
      </c>
      <c r="AE12" s="32">
        <f t="shared" si="7"/>
        <v>0</v>
      </c>
      <c r="AF12" s="32">
        <f t="shared" si="8"/>
        <v>0</v>
      </c>
      <c r="AG12" s="20"/>
      <c r="AI12" s="99"/>
      <c r="AJ12" s="110" t="s">
        <v>116</v>
      </c>
      <c r="AK12" s="104"/>
      <c r="AL12" s="104"/>
      <c r="AM12" s="104"/>
      <c r="AN12" s="113"/>
      <c r="AO12" s="113"/>
      <c r="AP12" s="104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</row>
    <row r="13" spans="1:54" ht="12.75">
      <c r="A13" s="10" t="s">
        <v>27</v>
      </c>
      <c r="B13" s="11">
        <v>94</v>
      </c>
      <c r="C13" s="11">
        <v>1568</v>
      </c>
      <c r="D13" s="11">
        <v>1450</v>
      </c>
      <c r="E13" s="11">
        <v>35</v>
      </c>
      <c r="F13" s="11">
        <v>27</v>
      </c>
      <c r="G13" s="11">
        <v>0.1692</v>
      </c>
      <c r="H13" s="11">
        <v>0.423</v>
      </c>
      <c r="I13" s="11">
        <v>137.38</v>
      </c>
      <c r="J13" s="11">
        <v>0.45</v>
      </c>
      <c r="K13" s="11"/>
      <c r="L13" s="11"/>
      <c r="M13" s="11"/>
      <c r="N13" s="11"/>
      <c r="O13" s="11"/>
      <c r="P13" s="2"/>
      <c r="Q13" s="87" t="s">
        <v>27</v>
      </c>
      <c r="R13" s="37">
        <v>94</v>
      </c>
      <c r="S13" s="37">
        <v>1450</v>
      </c>
      <c r="T13" s="37">
        <v>35</v>
      </c>
      <c r="U13" s="37"/>
      <c r="V13" s="20"/>
      <c r="W13" s="53"/>
      <c r="X13" s="32">
        <f t="shared" si="0"/>
        <v>0</v>
      </c>
      <c r="Y13" s="32">
        <f t="shared" si="1"/>
        <v>0</v>
      </c>
      <c r="Z13" s="32">
        <f t="shared" si="2"/>
        <v>0</v>
      </c>
      <c r="AA13" s="32">
        <f t="shared" si="3"/>
        <v>0</v>
      </c>
      <c r="AB13" s="32">
        <f t="shared" si="4"/>
        <v>0</v>
      </c>
      <c r="AC13" s="32">
        <f t="shared" si="5"/>
        <v>0</v>
      </c>
      <c r="AD13" s="32">
        <f t="shared" si="6"/>
        <v>0</v>
      </c>
      <c r="AE13" s="32">
        <f t="shared" si="7"/>
        <v>0</v>
      </c>
      <c r="AF13" s="32">
        <f t="shared" si="8"/>
        <v>0</v>
      </c>
      <c r="AG13" s="20"/>
      <c r="AI13" s="110"/>
      <c r="AJ13" s="99"/>
      <c r="AK13" s="114"/>
      <c r="AL13" s="104"/>
      <c r="AM13" s="104"/>
      <c r="AN13" s="113"/>
      <c r="AO13" s="113"/>
      <c r="AP13" s="104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</row>
    <row r="14" spans="1:54" ht="15.75">
      <c r="A14" s="10" t="s">
        <v>28</v>
      </c>
      <c r="B14" s="11">
        <v>89</v>
      </c>
      <c r="C14" s="11">
        <v>602</v>
      </c>
      <c r="D14" s="11">
        <v>639</v>
      </c>
      <c r="E14" s="11">
        <v>70</v>
      </c>
      <c r="F14" s="11">
        <v>29</v>
      </c>
      <c r="G14" s="11">
        <v>0.2</v>
      </c>
      <c r="H14" s="11">
        <v>0.7</v>
      </c>
      <c r="I14" s="11">
        <v>37.3</v>
      </c>
      <c r="J14" s="11">
        <v>0.41</v>
      </c>
      <c r="K14" s="11">
        <v>169</v>
      </c>
      <c r="L14" s="11">
        <v>30</v>
      </c>
      <c r="M14" s="11">
        <v>1900</v>
      </c>
      <c r="N14" s="11">
        <v>27</v>
      </c>
      <c r="O14" s="11">
        <v>8</v>
      </c>
      <c r="P14" s="2"/>
      <c r="Q14" s="87" t="s">
        <v>28</v>
      </c>
      <c r="R14" s="37">
        <v>89</v>
      </c>
      <c r="S14" s="37">
        <v>639</v>
      </c>
      <c r="T14" s="37">
        <v>70</v>
      </c>
      <c r="U14" s="37">
        <v>169</v>
      </c>
      <c r="V14" s="20"/>
      <c r="W14" s="53"/>
      <c r="X14" s="32">
        <f t="shared" si="0"/>
        <v>0</v>
      </c>
      <c r="Y14" s="32">
        <f t="shared" si="1"/>
        <v>0</v>
      </c>
      <c r="Z14" s="32">
        <f t="shared" si="2"/>
        <v>0</v>
      </c>
      <c r="AA14" s="32">
        <f t="shared" si="3"/>
        <v>0</v>
      </c>
      <c r="AB14" s="32">
        <f t="shared" si="4"/>
        <v>0</v>
      </c>
      <c r="AC14" s="32">
        <f t="shared" si="5"/>
        <v>0</v>
      </c>
      <c r="AD14" s="32">
        <f t="shared" si="6"/>
        <v>0</v>
      </c>
      <c r="AE14" s="32">
        <f t="shared" si="7"/>
        <v>0</v>
      </c>
      <c r="AF14" s="32">
        <f t="shared" si="8"/>
        <v>0</v>
      </c>
      <c r="AG14" s="20"/>
      <c r="AI14" s="107" t="s">
        <v>96</v>
      </c>
      <c r="AJ14" s="110" t="s">
        <v>136</v>
      </c>
      <c r="AK14" s="114"/>
      <c r="AL14" s="104"/>
      <c r="AM14" s="104"/>
      <c r="AN14" s="113"/>
      <c r="AO14" s="113"/>
      <c r="AP14" s="104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</row>
    <row r="15" spans="1:54" ht="12.75">
      <c r="A15" s="10" t="s">
        <v>13</v>
      </c>
      <c r="B15" s="11">
        <v>87</v>
      </c>
      <c r="C15" s="11">
        <v>1190</v>
      </c>
      <c r="D15" s="11">
        <v>1074</v>
      </c>
      <c r="E15" s="11">
        <v>86</v>
      </c>
      <c r="F15" s="11">
        <v>0</v>
      </c>
      <c r="G15" s="11">
        <v>0.02</v>
      </c>
      <c r="H15" s="11">
        <v>0.3</v>
      </c>
      <c r="I15" s="11">
        <v>147.71</v>
      </c>
      <c r="J15" s="11">
        <v>0</v>
      </c>
      <c r="K15" s="11">
        <v>3.5</v>
      </c>
      <c r="L15" s="11">
        <v>14.5</v>
      </c>
      <c r="M15" s="11">
        <v>2700</v>
      </c>
      <c r="N15" s="11">
        <v>3.2</v>
      </c>
      <c r="O15" s="11">
        <v>6</v>
      </c>
      <c r="P15" s="2"/>
      <c r="Q15" s="87" t="s">
        <v>13</v>
      </c>
      <c r="R15" s="37">
        <v>87</v>
      </c>
      <c r="S15" s="37">
        <v>1074</v>
      </c>
      <c r="T15" s="37">
        <v>86</v>
      </c>
      <c r="U15" s="37">
        <v>3.5</v>
      </c>
      <c r="V15" s="20"/>
      <c r="W15" s="53"/>
      <c r="X15" s="32">
        <f t="shared" si="0"/>
        <v>0</v>
      </c>
      <c r="Y15" s="32">
        <f t="shared" si="1"/>
        <v>0</v>
      </c>
      <c r="Z15" s="32">
        <f t="shared" si="2"/>
        <v>0</v>
      </c>
      <c r="AA15" s="32">
        <f t="shared" si="3"/>
        <v>0</v>
      </c>
      <c r="AB15" s="32">
        <f t="shared" si="4"/>
        <v>0</v>
      </c>
      <c r="AC15" s="32">
        <f t="shared" si="5"/>
        <v>0</v>
      </c>
      <c r="AD15" s="32">
        <f t="shared" si="6"/>
        <v>0</v>
      </c>
      <c r="AE15" s="32">
        <f t="shared" si="7"/>
        <v>0</v>
      </c>
      <c r="AF15" s="32">
        <f t="shared" si="8"/>
        <v>0</v>
      </c>
      <c r="AG15" s="20"/>
      <c r="AI15" s="110"/>
      <c r="AJ15" s="110" t="s">
        <v>117</v>
      </c>
      <c r="AK15" s="114"/>
      <c r="AL15" s="110"/>
      <c r="AM15" s="110"/>
      <c r="AN15" s="110"/>
      <c r="AO15" s="110"/>
      <c r="AP15" s="104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</row>
    <row r="16" spans="1:54" ht="12.75">
      <c r="A16" s="10" t="s">
        <v>8</v>
      </c>
      <c r="B16" s="11">
        <v>88</v>
      </c>
      <c r="C16" s="11">
        <v>1226</v>
      </c>
      <c r="D16" s="11">
        <v>1096</v>
      </c>
      <c r="E16" s="11">
        <v>90</v>
      </c>
      <c r="F16" s="11">
        <v>6</v>
      </c>
      <c r="G16" s="11">
        <v>0.05</v>
      </c>
      <c r="H16" s="11">
        <v>0.4</v>
      </c>
      <c r="I16" s="11">
        <v>55.54</v>
      </c>
      <c r="J16" s="11">
        <v>0.07</v>
      </c>
      <c r="K16" s="11">
        <v>-35</v>
      </c>
      <c r="L16" s="11">
        <v>12</v>
      </c>
      <c r="M16" s="11">
        <v>3200</v>
      </c>
      <c r="N16" s="11">
        <v>2.5</v>
      </c>
      <c r="O16" s="11">
        <v>3.5</v>
      </c>
      <c r="P16" s="2"/>
      <c r="Q16" s="87" t="s">
        <v>8</v>
      </c>
      <c r="R16" s="37">
        <v>88</v>
      </c>
      <c r="S16" s="37">
        <v>1096</v>
      </c>
      <c r="T16" s="37">
        <v>90</v>
      </c>
      <c r="U16" s="37">
        <v>-35</v>
      </c>
      <c r="V16" s="20"/>
      <c r="W16" s="53"/>
      <c r="X16" s="32">
        <f t="shared" si="0"/>
        <v>0</v>
      </c>
      <c r="Y16" s="32">
        <f t="shared" si="1"/>
        <v>0</v>
      </c>
      <c r="Z16" s="32">
        <f t="shared" si="2"/>
        <v>0</v>
      </c>
      <c r="AA16" s="32">
        <f t="shared" si="3"/>
        <v>0</v>
      </c>
      <c r="AB16" s="32">
        <f t="shared" si="4"/>
        <v>0</v>
      </c>
      <c r="AC16" s="32">
        <f t="shared" si="5"/>
        <v>0</v>
      </c>
      <c r="AD16" s="32">
        <f t="shared" si="6"/>
        <v>0</v>
      </c>
      <c r="AE16" s="32">
        <f t="shared" si="7"/>
        <v>0</v>
      </c>
      <c r="AF16" s="32">
        <f t="shared" si="8"/>
        <v>0</v>
      </c>
      <c r="AG16" s="20"/>
      <c r="AI16" s="99"/>
      <c r="AJ16" s="99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99"/>
      <c r="AY16" s="99"/>
      <c r="AZ16" s="99"/>
      <c r="BA16" s="99"/>
      <c r="BB16" s="99"/>
    </row>
    <row r="17" spans="1:54" ht="15.75">
      <c r="A17" s="10" t="s">
        <v>29</v>
      </c>
      <c r="B17" s="11">
        <v>90</v>
      </c>
      <c r="C17" s="11">
        <v>832</v>
      </c>
      <c r="D17" s="11">
        <v>823</v>
      </c>
      <c r="E17" s="11">
        <v>138</v>
      </c>
      <c r="F17" s="11">
        <v>19</v>
      </c>
      <c r="G17" s="11">
        <v>0.63</v>
      </c>
      <c r="H17" s="11">
        <v>0.99</v>
      </c>
      <c r="I17" s="11">
        <v>-237.97</v>
      </c>
      <c r="J17" s="11">
        <v>0.24</v>
      </c>
      <c r="K17" s="11"/>
      <c r="L17" s="11"/>
      <c r="M17" s="11"/>
      <c r="N17" s="11"/>
      <c r="O17" s="11"/>
      <c r="P17" s="2"/>
      <c r="Q17" s="87" t="s">
        <v>29</v>
      </c>
      <c r="R17" s="37">
        <v>90</v>
      </c>
      <c r="S17" s="37">
        <v>823</v>
      </c>
      <c r="T17" s="37">
        <v>138</v>
      </c>
      <c r="U17" s="37"/>
      <c r="V17" s="20"/>
      <c r="W17" s="53"/>
      <c r="X17" s="32">
        <f t="shared" si="0"/>
        <v>0</v>
      </c>
      <c r="Y17" s="32">
        <f t="shared" si="1"/>
        <v>0</v>
      </c>
      <c r="Z17" s="32">
        <f t="shared" si="2"/>
        <v>0</v>
      </c>
      <c r="AA17" s="32">
        <f t="shared" si="3"/>
        <v>0</v>
      </c>
      <c r="AB17" s="32">
        <f t="shared" si="4"/>
        <v>0</v>
      </c>
      <c r="AC17" s="32">
        <f t="shared" si="5"/>
        <v>0</v>
      </c>
      <c r="AD17" s="32">
        <f t="shared" si="6"/>
        <v>0</v>
      </c>
      <c r="AE17" s="32">
        <f t="shared" si="7"/>
        <v>0</v>
      </c>
      <c r="AF17" s="32">
        <f t="shared" si="8"/>
        <v>0</v>
      </c>
      <c r="AG17" s="20"/>
      <c r="AI17" s="115"/>
      <c r="AJ17" s="116" t="s">
        <v>93</v>
      </c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99"/>
      <c r="AW17" s="99"/>
      <c r="AX17" s="99"/>
      <c r="AY17" s="99"/>
      <c r="AZ17" s="99"/>
      <c r="BA17" s="99"/>
      <c r="BB17" s="99"/>
    </row>
    <row r="18" spans="1:54" ht="15.75">
      <c r="A18" s="10" t="s">
        <v>9</v>
      </c>
      <c r="B18" s="11">
        <v>86</v>
      </c>
      <c r="C18" s="11">
        <v>900</v>
      </c>
      <c r="D18" s="11">
        <v>854</v>
      </c>
      <c r="E18" s="11">
        <v>75</v>
      </c>
      <c r="F18" s="11">
        <v>12</v>
      </c>
      <c r="G18" s="11">
        <v>0.1</v>
      </c>
      <c r="H18" s="11">
        <v>1.2</v>
      </c>
      <c r="I18" s="11">
        <v>131.94</v>
      </c>
      <c r="J18" s="11">
        <v>0.3</v>
      </c>
      <c r="K18" s="11">
        <v>10</v>
      </c>
      <c r="L18" s="11">
        <v>14</v>
      </c>
      <c r="M18" s="11">
        <v>1500</v>
      </c>
      <c r="N18" s="11">
        <v>10</v>
      </c>
      <c r="O18" s="11">
        <v>6</v>
      </c>
      <c r="P18" s="2"/>
      <c r="Q18" s="87" t="s">
        <v>9</v>
      </c>
      <c r="R18" s="37">
        <v>86</v>
      </c>
      <c r="S18" s="37">
        <v>854</v>
      </c>
      <c r="T18" s="37">
        <v>75</v>
      </c>
      <c r="U18" s="37">
        <v>10</v>
      </c>
      <c r="V18" s="20"/>
      <c r="W18" s="53"/>
      <c r="X18" s="32">
        <f t="shared" si="0"/>
        <v>0</v>
      </c>
      <c r="Y18" s="32">
        <f t="shared" si="1"/>
        <v>0</v>
      </c>
      <c r="Z18" s="32">
        <f t="shared" si="2"/>
        <v>0</v>
      </c>
      <c r="AA18" s="32">
        <f t="shared" si="3"/>
        <v>0</v>
      </c>
      <c r="AB18" s="32">
        <f t="shared" si="4"/>
        <v>0</v>
      </c>
      <c r="AC18" s="32">
        <f t="shared" si="5"/>
        <v>0</v>
      </c>
      <c r="AD18" s="32">
        <f t="shared" si="6"/>
        <v>0</v>
      </c>
      <c r="AE18" s="32">
        <f t="shared" si="7"/>
        <v>0</v>
      </c>
      <c r="AF18" s="32">
        <f t="shared" si="8"/>
        <v>0</v>
      </c>
      <c r="AG18" s="20"/>
      <c r="AI18" s="115" t="s">
        <v>97</v>
      </c>
      <c r="AJ18" s="110" t="s">
        <v>124</v>
      </c>
      <c r="AK18" s="104"/>
      <c r="AL18" s="104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  <row r="19" spans="1:54" ht="12.75">
      <c r="A19" s="10" t="s">
        <v>14</v>
      </c>
      <c r="B19" s="11">
        <v>74</v>
      </c>
      <c r="C19" s="11">
        <v>833</v>
      </c>
      <c r="D19" s="11">
        <v>755</v>
      </c>
      <c r="E19" s="11">
        <v>53</v>
      </c>
      <c r="F19" s="11">
        <v>0</v>
      </c>
      <c r="G19" s="11">
        <v>0.666</v>
      </c>
      <c r="H19" s="11">
        <v>0.0592</v>
      </c>
      <c r="I19" s="11">
        <v>789.27</v>
      </c>
      <c r="J19" s="11">
        <v>0</v>
      </c>
      <c r="K19" s="11"/>
      <c r="L19" s="11"/>
      <c r="M19" s="11"/>
      <c r="N19" s="11"/>
      <c r="O19" s="11"/>
      <c r="P19" s="2"/>
      <c r="Q19" s="87" t="s">
        <v>14</v>
      </c>
      <c r="R19" s="37">
        <v>74</v>
      </c>
      <c r="S19" s="37">
        <v>755</v>
      </c>
      <c r="T19" s="37">
        <v>53</v>
      </c>
      <c r="U19" s="37"/>
      <c r="V19" s="20"/>
      <c r="W19" s="53"/>
      <c r="X19" s="32">
        <f t="shared" si="0"/>
        <v>0</v>
      </c>
      <c r="Y19" s="32">
        <f t="shared" si="1"/>
        <v>0</v>
      </c>
      <c r="Z19" s="32">
        <f t="shared" si="2"/>
        <v>0</v>
      </c>
      <c r="AA19" s="32">
        <f t="shared" si="3"/>
        <v>0</v>
      </c>
      <c r="AB19" s="32">
        <f t="shared" si="4"/>
        <v>0</v>
      </c>
      <c r="AC19" s="32">
        <f t="shared" si="5"/>
        <v>0</v>
      </c>
      <c r="AD19" s="32">
        <f t="shared" si="6"/>
        <v>0</v>
      </c>
      <c r="AE19" s="32">
        <f t="shared" si="7"/>
        <v>0</v>
      </c>
      <c r="AF19" s="32">
        <f t="shared" si="8"/>
        <v>0</v>
      </c>
      <c r="AG19" s="20"/>
      <c r="AI19" s="99"/>
      <c r="AJ19" s="110" t="s">
        <v>123</v>
      </c>
      <c r="AK19" s="104"/>
      <c r="AL19" s="104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</row>
    <row r="20" spans="1:54" ht="15.75">
      <c r="A20" s="10" t="s">
        <v>10</v>
      </c>
      <c r="B20" s="11">
        <v>86</v>
      </c>
      <c r="C20" s="11">
        <v>995</v>
      </c>
      <c r="D20" s="11">
        <v>933</v>
      </c>
      <c r="E20" s="11">
        <v>87</v>
      </c>
      <c r="F20" s="11">
        <v>11</v>
      </c>
      <c r="G20" s="11">
        <v>0.1</v>
      </c>
      <c r="H20" s="11">
        <v>1.1</v>
      </c>
      <c r="I20" s="11">
        <v>126.56</v>
      </c>
      <c r="J20" s="11">
        <v>0.18</v>
      </c>
      <c r="K20" s="11">
        <v>19.6</v>
      </c>
      <c r="L20" s="11">
        <v>14.5</v>
      </c>
      <c r="M20" s="11">
        <v>2600</v>
      </c>
      <c r="N20" s="11">
        <v>8.9</v>
      </c>
      <c r="O20" s="11"/>
      <c r="P20" s="2"/>
      <c r="Q20" s="87" t="s">
        <v>10</v>
      </c>
      <c r="R20" s="37">
        <v>86</v>
      </c>
      <c r="S20" s="37">
        <v>933</v>
      </c>
      <c r="T20" s="37">
        <v>87</v>
      </c>
      <c r="U20" s="37">
        <v>19.6</v>
      </c>
      <c r="V20" s="20"/>
      <c r="W20" s="53"/>
      <c r="X20" s="32">
        <f t="shared" si="0"/>
        <v>0</v>
      </c>
      <c r="Y20" s="32">
        <f t="shared" si="1"/>
        <v>0</v>
      </c>
      <c r="Z20" s="32">
        <f>W20*T19:T20</f>
        <v>0</v>
      </c>
      <c r="AA20" s="32">
        <f t="shared" si="3"/>
        <v>0</v>
      </c>
      <c r="AB20" s="32">
        <f t="shared" si="4"/>
        <v>0</v>
      </c>
      <c r="AC20" s="32">
        <f t="shared" si="5"/>
        <v>0</v>
      </c>
      <c r="AD20" s="32">
        <f t="shared" si="6"/>
        <v>0</v>
      </c>
      <c r="AE20" s="32">
        <f t="shared" si="7"/>
        <v>0</v>
      </c>
      <c r="AF20" s="32">
        <f t="shared" si="8"/>
        <v>0</v>
      </c>
      <c r="AG20" s="20"/>
      <c r="AI20" s="107" t="s">
        <v>98</v>
      </c>
      <c r="AJ20" s="110" t="s">
        <v>126</v>
      </c>
      <c r="AK20" s="104"/>
      <c r="AL20" s="104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</row>
    <row r="21" spans="1:54" ht="15.75">
      <c r="A21" s="10" t="s">
        <v>30</v>
      </c>
      <c r="B21" s="11">
        <v>87</v>
      </c>
      <c r="C21" s="11">
        <v>1211</v>
      </c>
      <c r="D21" s="11">
        <v>1096</v>
      </c>
      <c r="E21" s="11">
        <v>88</v>
      </c>
      <c r="F21" s="11">
        <v>4</v>
      </c>
      <c r="G21" s="11">
        <v>0.0087</v>
      </c>
      <c r="H21" s="11">
        <v>0.87</v>
      </c>
      <c r="I21" s="11">
        <v>19.88</v>
      </c>
      <c r="J21" s="11">
        <v>0.07</v>
      </c>
      <c r="K21" s="11"/>
      <c r="L21" s="11"/>
      <c r="M21" s="11"/>
      <c r="N21" s="11"/>
      <c r="O21" s="11"/>
      <c r="P21" s="2"/>
      <c r="Q21" s="87" t="s">
        <v>30</v>
      </c>
      <c r="R21" s="37">
        <v>87</v>
      </c>
      <c r="S21" s="37">
        <v>1096</v>
      </c>
      <c r="T21" s="37">
        <v>88</v>
      </c>
      <c r="U21" s="37"/>
      <c r="V21" s="20"/>
      <c r="W21" s="53"/>
      <c r="X21" s="32">
        <f t="shared" si="0"/>
        <v>0</v>
      </c>
      <c r="Y21" s="32">
        <f t="shared" si="1"/>
        <v>0</v>
      </c>
      <c r="Z21" s="32">
        <f aca="true" t="shared" si="9" ref="Z21:Z62">W21*T21</f>
        <v>0</v>
      </c>
      <c r="AA21" s="32">
        <f t="shared" si="3"/>
        <v>0</v>
      </c>
      <c r="AB21" s="32">
        <f t="shared" si="4"/>
        <v>0</v>
      </c>
      <c r="AC21" s="32">
        <f t="shared" si="5"/>
        <v>0</v>
      </c>
      <c r="AD21" s="32">
        <f t="shared" si="6"/>
        <v>0</v>
      </c>
      <c r="AE21" s="32">
        <f t="shared" si="7"/>
        <v>0</v>
      </c>
      <c r="AF21" s="32">
        <f t="shared" si="8"/>
        <v>0</v>
      </c>
      <c r="AG21" s="20"/>
      <c r="AI21" s="108"/>
      <c r="AJ21" s="110" t="s">
        <v>125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</row>
    <row r="22" spans="1:54" ht="15.75">
      <c r="A22" s="10" t="s">
        <v>31</v>
      </c>
      <c r="B22" s="11">
        <v>88</v>
      </c>
      <c r="C22" s="11">
        <v>1069</v>
      </c>
      <c r="D22" s="11">
        <v>998</v>
      </c>
      <c r="E22" s="11">
        <v>231</v>
      </c>
      <c r="F22" s="11">
        <v>6</v>
      </c>
      <c r="G22" s="11">
        <v>0.22</v>
      </c>
      <c r="H22" s="11">
        <v>0.528</v>
      </c>
      <c r="I22" s="11">
        <v>242.48</v>
      </c>
      <c r="J22" s="11">
        <v>0.13</v>
      </c>
      <c r="K22" s="11">
        <v>189</v>
      </c>
      <c r="L22" s="11">
        <v>44</v>
      </c>
      <c r="M22" s="11">
        <v>2500</v>
      </c>
      <c r="N22" s="11">
        <v>5.5</v>
      </c>
      <c r="O22" s="11">
        <v>6</v>
      </c>
      <c r="P22" s="2"/>
      <c r="Q22" s="87" t="s">
        <v>31</v>
      </c>
      <c r="R22" s="37">
        <v>88</v>
      </c>
      <c r="S22" s="37">
        <v>998</v>
      </c>
      <c r="T22" s="37">
        <v>231</v>
      </c>
      <c r="U22" s="37">
        <v>189</v>
      </c>
      <c r="V22" s="20"/>
      <c r="W22" s="53"/>
      <c r="X22" s="32">
        <f t="shared" si="0"/>
        <v>0</v>
      </c>
      <c r="Y22" s="32">
        <f t="shared" si="1"/>
        <v>0</v>
      </c>
      <c r="Z22" s="32">
        <f t="shared" si="9"/>
        <v>0</v>
      </c>
      <c r="AA22" s="32">
        <f t="shared" si="3"/>
        <v>0</v>
      </c>
      <c r="AB22" s="32">
        <f t="shared" si="4"/>
        <v>0</v>
      </c>
      <c r="AC22" s="32">
        <f t="shared" si="5"/>
        <v>0</v>
      </c>
      <c r="AD22" s="32">
        <f t="shared" si="6"/>
        <v>0</v>
      </c>
      <c r="AE22" s="32">
        <f t="shared" si="7"/>
        <v>0</v>
      </c>
      <c r="AF22" s="32">
        <f t="shared" si="8"/>
        <v>0</v>
      </c>
      <c r="AG22" s="20"/>
      <c r="AI22" s="118" t="s">
        <v>99</v>
      </c>
      <c r="AJ22" s="119" t="s">
        <v>129</v>
      </c>
      <c r="AK22" s="104"/>
      <c r="AL22" s="104"/>
      <c r="AM22" s="104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</row>
    <row r="23" spans="1:54" ht="15.75">
      <c r="A23" s="10" t="s">
        <v>32</v>
      </c>
      <c r="B23" s="11">
        <v>88</v>
      </c>
      <c r="C23" s="11">
        <v>1493</v>
      </c>
      <c r="D23" s="11">
        <v>1355</v>
      </c>
      <c r="E23" s="11">
        <v>156</v>
      </c>
      <c r="F23" s="11">
        <v>8</v>
      </c>
      <c r="G23" s="11">
        <v>0.1936</v>
      </c>
      <c r="H23" s="11">
        <v>0.5192</v>
      </c>
      <c r="I23" s="11">
        <v>226.23</v>
      </c>
      <c r="J23" s="11">
        <v>0.16</v>
      </c>
      <c r="K23" s="11"/>
      <c r="L23" s="11"/>
      <c r="M23" s="11"/>
      <c r="N23" s="11"/>
      <c r="O23" s="11"/>
      <c r="P23" s="2"/>
      <c r="Q23" s="87" t="s">
        <v>32</v>
      </c>
      <c r="R23" s="37">
        <v>88</v>
      </c>
      <c r="S23" s="37">
        <v>1355</v>
      </c>
      <c r="T23" s="37">
        <v>156</v>
      </c>
      <c r="U23" s="37"/>
      <c r="V23" s="20"/>
      <c r="W23" s="53"/>
      <c r="X23" s="32">
        <f t="shared" si="0"/>
        <v>0</v>
      </c>
      <c r="Y23" s="32">
        <f t="shared" si="1"/>
        <v>0</v>
      </c>
      <c r="Z23" s="32">
        <f t="shared" si="9"/>
        <v>0</v>
      </c>
      <c r="AA23" s="32">
        <f t="shared" si="3"/>
        <v>0</v>
      </c>
      <c r="AB23" s="32">
        <f t="shared" si="4"/>
        <v>0</v>
      </c>
      <c r="AC23" s="32">
        <f t="shared" si="5"/>
        <v>0</v>
      </c>
      <c r="AD23" s="32">
        <f t="shared" si="6"/>
        <v>0</v>
      </c>
      <c r="AE23" s="32">
        <f t="shared" si="7"/>
        <v>0</v>
      </c>
      <c r="AF23" s="32">
        <f t="shared" si="8"/>
        <v>0</v>
      </c>
      <c r="AG23" s="20"/>
      <c r="AI23" s="108"/>
      <c r="AJ23" s="119" t="s">
        <v>128</v>
      </c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</row>
    <row r="24" spans="1:54" ht="15.75">
      <c r="A24" s="10" t="s">
        <v>33</v>
      </c>
      <c r="B24" s="11">
        <v>95</v>
      </c>
      <c r="C24" s="11">
        <v>717</v>
      </c>
      <c r="D24" s="11">
        <v>703</v>
      </c>
      <c r="E24" s="11">
        <v>49</v>
      </c>
      <c r="F24" s="11">
        <v>0</v>
      </c>
      <c r="G24" s="11">
        <v>0.456</v>
      </c>
      <c r="H24" s="11">
        <v>0.038</v>
      </c>
      <c r="I24" s="11">
        <v>0</v>
      </c>
      <c r="J24" s="11">
        <v>0.05</v>
      </c>
      <c r="K24" s="11"/>
      <c r="L24" s="11"/>
      <c r="M24" s="11"/>
      <c r="N24" s="11"/>
      <c r="O24" s="11"/>
      <c r="P24" s="2"/>
      <c r="Q24" s="87" t="s">
        <v>33</v>
      </c>
      <c r="R24" s="37">
        <v>95</v>
      </c>
      <c r="S24" s="37">
        <v>703</v>
      </c>
      <c r="T24" s="37">
        <v>49</v>
      </c>
      <c r="U24" s="37"/>
      <c r="V24" s="20"/>
      <c r="W24" s="53"/>
      <c r="X24" s="32">
        <f t="shared" si="0"/>
        <v>0</v>
      </c>
      <c r="Y24" s="32">
        <f t="shared" si="1"/>
        <v>0</v>
      </c>
      <c r="Z24" s="32">
        <f t="shared" si="9"/>
        <v>0</v>
      </c>
      <c r="AA24" s="32">
        <f t="shared" si="3"/>
        <v>0</v>
      </c>
      <c r="AB24" s="32">
        <f t="shared" si="4"/>
        <v>0</v>
      </c>
      <c r="AC24" s="32">
        <f t="shared" si="5"/>
        <v>0</v>
      </c>
      <c r="AD24" s="32">
        <f t="shared" si="6"/>
        <v>0</v>
      </c>
      <c r="AE24" s="32">
        <f t="shared" si="7"/>
        <v>0</v>
      </c>
      <c r="AF24" s="32">
        <f t="shared" si="8"/>
        <v>0</v>
      </c>
      <c r="AG24" s="20"/>
      <c r="AI24" s="108"/>
      <c r="AJ24" s="119" t="s">
        <v>127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99"/>
      <c r="AW24" s="99"/>
      <c r="AX24" s="99"/>
      <c r="AY24" s="99"/>
      <c r="AZ24" s="99"/>
      <c r="BA24" s="99"/>
      <c r="BB24" s="99"/>
    </row>
    <row r="25" spans="1:54" ht="12.75">
      <c r="A25" s="10" t="s">
        <v>34</v>
      </c>
      <c r="B25" s="11">
        <v>90</v>
      </c>
      <c r="C25" s="11">
        <v>829</v>
      </c>
      <c r="D25" s="11">
        <v>815</v>
      </c>
      <c r="E25" s="11">
        <v>83</v>
      </c>
      <c r="F25" s="11"/>
      <c r="G25" s="11">
        <v>0.072</v>
      </c>
      <c r="H25" s="11">
        <v>0.315</v>
      </c>
      <c r="I25" s="11">
        <v>60.9</v>
      </c>
      <c r="J25" s="11">
        <v>0.2</v>
      </c>
      <c r="K25" s="11"/>
      <c r="L25" s="11"/>
      <c r="M25" s="11"/>
      <c r="N25" s="11"/>
      <c r="O25" s="11"/>
      <c r="P25" s="2"/>
      <c r="Q25" s="87" t="s">
        <v>34</v>
      </c>
      <c r="R25" s="37">
        <v>90</v>
      </c>
      <c r="S25" s="37">
        <v>815</v>
      </c>
      <c r="T25" s="37">
        <v>83</v>
      </c>
      <c r="U25" s="37"/>
      <c r="V25" s="20"/>
      <c r="W25" s="53"/>
      <c r="X25" s="32">
        <f t="shared" si="0"/>
        <v>0</v>
      </c>
      <c r="Y25" s="32">
        <f t="shared" si="1"/>
        <v>0</v>
      </c>
      <c r="Z25" s="32">
        <f t="shared" si="9"/>
        <v>0</v>
      </c>
      <c r="AA25" s="32">
        <f t="shared" si="3"/>
        <v>0</v>
      </c>
      <c r="AB25" s="32">
        <f t="shared" si="4"/>
        <v>0</v>
      </c>
      <c r="AC25" s="32">
        <f t="shared" si="5"/>
        <v>0</v>
      </c>
      <c r="AD25" s="32">
        <f t="shared" si="6"/>
        <v>0</v>
      </c>
      <c r="AE25" s="32">
        <f t="shared" si="7"/>
        <v>0</v>
      </c>
      <c r="AF25" s="32">
        <f t="shared" si="8"/>
        <v>0</v>
      </c>
      <c r="AG25" s="20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</row>
    <row r="26" spans="1:60" ht="15.75">
      <c r="A26" s="10" t="s">
        <v>35</v>
      </c>
      <c r="B26" s="11">
        <v>84</v>
      </c>
      <c r="C26" s="11">
        <v>290</v>
      </c>
      <c r="D26" s="11">
        <v>349</v>
      </c>
      <c r="E26" s="11">
        <v>2</v>
      </c>
      <c r="F26" s="11">
        <v>45</v>
      </c>
      <c r="G26" s="11">
        <v>0.19</v>
      </c>
      <c r="H26" s="11">
        <v>0.07</v>
      </c>
      <c r="I26" s="11">
        <v>193.35</v>
      </c>
      <c r="J26" s="11">
        <v>4.2</v>
      </c>
      <c r="K26" s="11">
        <v>-30</v>
      </c>
      <c r="L26" s="11">
        <v>3.5</v>
      </c>
      <c r="M26" s="11">
        <v>1500</v>
      </c>
      <c r="N26" s="11">
        <v>35.7</v>
      </c>
      <c r="O26" s="11"/>
      <c r="P26" s="2"/>
      <c r="Q26" s="86" t="s">
        <v>35</v>
      </c>
      <c r="R26" s="37">
        <v>84</v>
      </c>
      <c r="S26" s="37">
        <v>349</v>
      </c>
      <c r="T26" s="37">
        <v>2</v>
      </c>
      <c r="U26" s="37">
        <v>-30</v>
      </c>
      <c r="V26" s="20"/>
      <c r="W26" s="53">
        <v>5</v>
      </c>
      <c r="X26" s="32">
        <f t="shared" si="0"/>
        <v>4.2</v>
      </c>
      <c r="Y26" s="32">
        <f t="shared" si="1"/>
        <v>1745</v>
      </c>
      <c r="Z26" s="32">
        <f t="shared" si="9"/>
        <v>10</v>
      </c>
      <c r="AA26" s="32">
        <f t="shared" si="3"/>
        <v>225</v>
      </c>
      <c r="AB26" s="32">
        <f t="shared" si="4"/>
        <v>0.95</v>
      </c>
      <c r="AC26" s="32">
        <f t="shared" si="5"/>
        <v>0.35000000000000003</v>
      </c>
      <c r="AD26" s="32">
        <f t="shared" si="6"/>
        <v>966.75</v>
      </c>
      <c r="AE26" s="32">
        <f t="shared" si="7"/>
        <v>21</v>
      </c>
      <c r="AF26" s="32">
        <f t="shared" si="8"/>
        <v>-1.5</v>
      </c>
      <c r="AG26" s="20"/>
      <c r="AI26" s="120"/>
      <c r="AJ26" s="121" t="s">
        <v>102</v>
      </c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99"/>
      <c r="AY26" s="99"/>
      <c r="AZ26" s="99"/>
      <c r="BA26" s="99"/>
      <c r="BB26" s="99"/>
      <c r="BH26" s="99"/>
    </row>
    <row r="27" spans="1:54" ht="15.75">
      <c r="A27" s="10" t="s">
        <v>36</v>
      </c>
      <c r="B27" s="11">
        <v>84</v>
      </c>
      <c r="C27" s="11">
        <v>373</v>
      </c>
      <c r="D27" s="11">
        <v>433</v>
      </c>
      <c r="E27" s="11">
        <v>11</v>
      </c>
      <c r="F27" s="11">
        <v>45</v>
      </c>
      <c r="G27" s="11">
        <v>0.252</v>
      </c>
      <c r="H27" s="11">
        <v>0.924</v>
      </c>
      <c r="I27" s="11">
        <v>311.53</v>
      </c>
      <c r="J27" s="11">
        <v>4.2</v>
      </c>
      <c r="K27" s="11"/>
      <c r="L27" s="11"/>
      <c r="M27" s="11"/>
      <c r="N27" s="11"/>
      <c r="O27" s="11"/>
      <c r="P27" s="2"/>
      <c r="Q27" s="87" t="s">
        <v>36</v>
      </c>
      <c r="R27" s="37">
        <v>84</v>
      </c>
      <c r="S27" s="37">
        <v>433</v>
      </c>
      <c r="T27" s="37">
        <v>11</v>
      </c>
      <c r="U27" s="37"/>
      <c r="V27" s="20"/>
      <c r="W27" s="53"/>
      <c r="X27" s="32">
        <f t="shared" si="0"/>
        <v>0</v>
      </c>
      <c r="Y27" s="32">
        <f t="shared" si="1"/>
        <v>0</v>
      </c>
      <c r="Z27" s="32">
        <f t="shared" si="9"/>
        <v>0</v>
      </c>
      <c r="AA27" s="32">
        <f t="shared" si="3"/>
        <v>0</v>
      </c>
      <c r="AB27" s="32">
        <f t="shared" si="4"/>
        <v>0</v>
      </c>
      <c r="AC27" s="32">
        <f t="shared" si="5"/>
        <v>0</v>
      </c>
      <c r="AD27" s="32">
        <f t="shared" si="6"/>
        <v>0</v>
      </c>
      <c r="AE27" s="32">
        <f t="shared" si="7"/>
        <v>0</v>
      </c>
      <c r="AF27" s="32">
        <f t="shared" si="8"/>
        <v>0</v>
      </c>
      <c r="AG27" s="20"/>
      <c r="AI27" s="118" t="s">
        <v>94</v>
      </c>
      <c r="AJ27" s="110" t="s">
        <v>114</v>
      </c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99"/>
      <c r="AY27" s="99"/>
      <c r="AZ27" s="99"/>
      <c r="BA27" s="99"/>
      <c r="BB27" s="99"/>
    </row>
    <row r="28" spans="1:54" ht="12.75">
      <c r="A28" s="10" t="s">
        <v>37</v>
      </c>
      <c r="B28" s="11">
        <v>84</v>
      </c>
      <c r="C28" s="11">
        <v>510</v>
      </c>
      <c r="D28" s="11">
        <v>542</v>
      </c>
      <c r="E28" s="11">
        <v>42</v>
      </c>
      <c r="F28" s="11">
        <v>28</v>
      </c>
      <c r="G28" s="11">
        <v>1.3356</v>
      </c>
      <c r="H28" s="11">
        <v>1.344</v>
      </c>
      <c r="I28" s="11">
        <v>308.29</v>
      </c>
      <c r="J28" s="11">
        <v>4.2</v>
      </c>
      <c r="K28" s="11"/>
      <c r="L28" s="11"/>
      <c r="M28" s="11"/>
      <c r="N28" s="11"/>
      <c r="O28" s="11"/>
      <c r="P28" s="2"/>
      <c r="Q28" s="87" t="s">
        <v>37</v>
      </c>
      <c r="R28" s="37">
        <v>84</v>
      </c>
      <c r="S28" s="37">
        <v>542</v>
      </c>
      <c r="T28" s="37">
        <v>42</v>
      </c>
      <c r="U28" s="37"/>
      <c r="V28" s="20"/>
      <c r="W28" s="53"/>
      <c r="X28" s="32">
        <f t="shared" si="0"/>
        <v>0</v>
      </c>
      <c r="Y28" s="32">
        <f t="shared" si="1"/>
        <v>0</v>
      </c>
      <c r="Z28" s="32">
        <f t="shared" si="9"/>
        <v>0</v>
      </c>
      <c r="AA28" s="32">
        <f t="shared" si="3"/>
        <v>0</v>
      </c>
      <c r="AB28" s="32">
        <f t="shared" si="4"/>
        <v>0</v>
      </c>
      <c r="AC28" s="32">
        <f t="shared" si="5"/>
        <v>0</v>
      </c>
      <c r="AD28" s="32">
        <f t="shared" si="6"/>
        <v>0</v>
      </c>
      <c r="AE28" s="32">
        <f t="shared" si="7"/>
        <v>0</v>
      </c>
      <c r="AF28" s="32">
        <f t="shared" si="8"/>
        <v>0</v>
      </c>
      <c r="AG28" s="20"/>
      <c r="AI28" s="122"/>
      <c r="AJ28" s="110" t="s">
        <v>115</v>
      </c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</row>
    <row r="29" spans="1:54" ht="12.75">
      <c r="A29" s="10" t="s">
        <v>38</v>
      </c>
      <c r="B29" s="11">
        <v>6</v>
      </c>
      <c r="C29" s="11">
        <v>62</v>
      </c>
      <c r="D29" s="11">
        <v>58</v>
      </c>
      <c r="E29" s="11">
        <v>6</v>
      </c>
      <c r="F29" s="11"/>
      <c r="G29" s="11">
        <v>0.0258</v>
      </c>
      <c r="H29" s="11">
        <v>0.0318</v>
      </c>
      <c r="I29" s="11">
        <v>7.43</v>
      </c>
      <c r="J29" s="11">
        <v>0.6</v>
      </c>
      <c r="K29" s="11"/>
      <c r="L29" s="11"/>
      <c r="M29" s="11"/>
      <c r="N29" s="11"/>
      <c r="O29" s="11"/>
      <c r="P29" s="2"/>
      <c r="Q29" s="87" t="s">
        <v>38</v>
      </c>
      <c r="R29" s="37">
        <v>6</v>
      </c>
      <c r="S29" s="37">
        <v>58</v>
      </c>
      <c r="T29" s="37">
        <v>6</v>
      </c>
      <c r="U29" s="37"/>
      <c r="V29" s="20"/>
      <c r="W29" s="53"/>
      <c r="X29" s="32">
        <f t="shared" si="0"/>
        <v>0</v>
      </c>
      <c r="Y29" s="32">
        <f t="shared" si="1"/>
        <v>0</v>
      </c>
      <c r="Z29" s="32">
        <f t="shared" si="9"/>
        <v>0</v>
      </c>
      <c r="AA29" s="32">
        <f t="shared" si="3"/>
        <v>0</v>
      </c>
      <c r="AB29" s="32">
        <f t="shared" si="4"/>
        <v>0</v>
      </c>
      <c r="AC29" s="32">
        <f t="shared" si="5"/>
        <v>0</v>
      </c>
      <c r="AD29" s="32">
        <f t="shared" si="6"/>
        <v>0</v>
      </c>
      <c r="AE29" s="32">
        <f t="shared" si="7"/>
        <v>0</v>
      </c>
      <c r="AF29" s="32">
        <f t="shared" si="8"/>
        <v>0</v>
      </c>
      <c r="AG29" s="20"/>
      <c r="AI29" s="122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</row>
    <row r="30" spans="1:54" ht="15.75">
      <c r="A30" s="10" t="s">
        <v>39</v>
      </c>
      <c r="B30" s="11">
        <v>16</v>
      </c>
      <c r="C30" s="11">
        <v>196</v>
      </c>
      <c r="D30" s="11">
        <v>178</v>
      </c>
      <c r="E30" s="11">
        <v>13</v>
      </c>
      <c r="F30" s="11"/>
      <c r="G30" s="11"/>
      <c r="H30" s="11">
        <v>0.0128</v>
      </c>
      <c r="I30" s="11">
        <v>3.56</v>
      </c>
      <c r="J30" s="11">
        <v>0.6</v>
      </c>
      <c r="K30" s="11"/>
      <c r="L30" s="11"/>
      <c r="M30" s="11"/>
      <c r="N30" s="11"/>
      <c r="O30" s="11"/>
      <c r="P30" s="2"/>
      <c r="Q30" s="87" t="s">
        <v>39</v>
      </c>
      <c r="R30" s="37">
        <v>16</v>
      </c>
      <c r="S30" s="37">
        <v>178</v>
      </c>
      <c r="T30" s="37">
        <v>13</v>
      </c>
      <c r="U30" s="37"/>
      <c r="V30" s="44"/>
      <c r="W30" s="53"/>
      <c r="X30" s="32">
        <f t="shared" si="0"/>
        <v>0</v>
      </c>
      <c r="Y30" s="32">
        <f t="shared" si="1"/>
        <v>0</v>
      </c>
      <c r="Z30" s="32">
        <f t="shared" si="9"/>
        <v>0</v>
      </c>
      <c r="AA30" s="32">
        <f t="shared" si="3"/>
        <v>0</v>
      </c>
      <c r="AB30" s="32">
        <f t="shared" si="4"/>
        <v>0</v>
      </c>
      <c r="AC30" s="32">
        <f t="shared" si="5"/>
        <v>0</v>
      </c>
      <c r="AD30" s="32">
        <f t="shared" si="6"/>
        <v>0</v>
      </c>
      <c r="AE30" s="32">
        <f t="shared" si="7"/>
        <v>0</v>
      </c>
      <c r="AF30" s="32">
        <f t="shared" si="8"/>
        <v>0</v>
      </c>
      <c r="AG30" s="20"/>
      <c r="AI30" s="122"/>
      <c r="AJ30" s="123" t="s">
        <v>106</v>
      </c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</row>
    <row r="31" spans="1:54" ht="12.75">
      <c r="A31" s="10" t="s">
        <v>40</v>
      </c>
      <c r="B31" s="11">
        <v>22</v>
      </c>
      <c r="C31" s="11">
        <v>221</v>
      </c>
      <c r="D31" s="11">
        <v>217</v>
      </c>
      <c r="E31" s="11">
        <v>23</v>
      </c>
      <c r="F31" s="11"/>
      <c r="G31" s="11"/>
      <c r="H31" s="11">
        <v>0.121</v>
      </c>
      <c r="I31" s="11">
        <v>0.33</v>
      </c>
      <c r="J31" s="11">
        <v>1</v>
      </c>
      <c r="K31" s="11"/>
      <c r="L31" s="11"/>
      <c r="M31" s="11"/>
      <c r="N31" s="11"/>
      <c r="O31" s="11"/>
      <c r="P31" s="2"/>
      <c r="Q31" s="87" t="s">
        <v>40</v>
      </c>
      <c r="R31" s="37">
        <v>22</v>
      </c>
      <c r="S31" s="37">
        <v>217</v>
      </c>
      <c r="T31" s="37">
        <v>23</v>
      </c>
      <c r="U31" s="37"/>
      <c r="V31" s="20"/>
      <c r="W31" s="53"/>
      <c r="X31" s="32">
        <f t="shared" si="0"/>
        <v>0</v>
      </c>
      <c r="Y31" s="32">
        <f t="shared" si="1"/>
        <v>0</v>
      </c>
      <c r="Z31" s="32">
        <f t="shared" si="9"/>
        <v>0</v>
      </c>
      <c r="AA31" s="32">
        <f t="shared" si="3"/>
        <v>0</v>
      </c>
      <c r="AB31" s="32">
        <f t="shared" si="4"/>
        <v>0</v>
      </c>
      <c r="AC31" s="32">
        <f t="shared" si="5"/>
        <v>0</v>
      </c>
      <c r="AD31" s="32">
        <f t="shared" si="6"/>
        <v>0</v>
      </c>
      <c r="AE31" s="32">
        <f t="shared" si="7"/>
        <v>0</v>
      </c>
      <c r="AF31" s="32">
        <f t="shared" si="8"/>
        <v>0</v>
      </c>
      <c r="AG31" s="20"/>
      <c r="AI31" s="108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54" ht="15.75">
      <c r="A32" s="10" t="s">
        <v>41</v>
      </c>
      <c r="B32" s="11">
        <v>15</v>
      </c>
      <c r="C32" s="11">
        <v>168</v>
      </c>
      <c r="D32" s="11">
        <v>159</v>
      </c>
      <c r="E32" s="11">
        <v>15</v>
      </c>
      <c r="F32" s="11">
        <v>0</v>
      </c>
      <c r="G32" s="11">
        <v>0.24</v>
      </c>
      <c r="H32" s="11">
        <v>0.05</v>
      </c>
      <c r="I32" s="11">
        <v>0.14</v>
      </c>
      <c r="J32" s="11">
        <v>1</v>
      </c>
      <c r="K32" s="11">
        <v>-20</v>
      </c>
      <c r="L32" s="11"/>
      <c r="M32" s="11"/>
      <c r="N32" s="11">
        <v>3</v>
      </c>
      <c r="O32" s="11"/>
      <c r="P32" s="2"/>
      <c r="Q32" s="87" t="s">
        <v>41</v>
      </c>
      <c r="R32" s="37">
        <v>15</v>
      </c>
      <c r="S32" s="37">
        <v>159</v>
      </c>
      <c r="T32" s="37">
        <v>15</v>
      </c>
      <c r="U32" s="37">
        <v>-20</v>
      </c>
      <c r="V32" s="20"/>
      <c r="W32" s="53"/>
      <c r="X32" s="32">
        <f t="shared" si="0"/>
        <v>0</v>
      </c>
      <c r="Y32" s="32">
        <f t="shared" si="1"/>
        <v>0</v>
      </c>
      <c r="Z32" s="32">
        <f t="shared" si="9"/>
        <v>0</v>
      </c>
      <c r="AA32" s="32">
        <f t="shared" si="3"/>
        <v>0</v>
      </c>
      <c r="AB32" s="32">
        <f t="shared" si="4"/>
        <v>0</v>
      </c>
      <c r="AC32" s="32">
        <f t="shared" si="5"/>
        <v>0</v>
      </c>
      <c r="AD32" s="32">
        <f t="shared" si="6"/>
        <v>0</v>
      </c>
      <c r="AE32" s="32">
        <f t="shared" si="7"/>
        <v>0</v>
      </c>
      <c r="AF32" s="32">
        <f t="shared" si="8"/>
        <v>0</v>
      </c>
      <c r="AG32" s="20"/>
      <c r="AI32" s="99"/>
      <c r="AJ32" s="110" t="s">
        <v>107</v>
      </c>
      <c r="AK32" s="120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99"/>
      <c r="AZ32" s="99"/>
      <c r="BA32" s="99"/>
      <c r="BB32" s="99"/>
    </row>
    <row r="33" spans="1:54" ht="12.75">
      <c r="A33" s="10" t="s">
        <v>42</v>
      </c>
      <c r="B33" s="11">
        <v>90</v>
      </c>
      <c r="C33" s="11">
        <v>1061</v>
      </c>
      <c r="D33" s="11">
        <v>971</v>
      </c>
      <c r="E33" s="11">
        <v>74</v>
      </c>
      <c r="F33" s="11">
        <v>19</v>
      </c>
      <c r="G33" s="11">
        <v>1.305</v>
      </c>
      <c r="H33" s="11">
        <v>0.108</v>
      </c>
      <c r="I33" s="11">
        <v>18.58</v>
      </c>
      <c r="J33" s="11">
        <v>0.05</v>
      </c>
      <c r="K33" s="11"/>
      <c r="L33" s="11"/>
      <c r="M33" s="11"/>
      <c r="N33" s="11"/>
      <c r="O33" s="11"/>
      <c r="P33" s="2"/>
      <c r="Q33" s="87" t="s">
        <v>42</v>
      </c>
      <c r="R33" s="37">
        <v>90</v>
      </c>
      <c r="S33" s="37">
        <v>971</v>
      </c>
      <c r="T33" s="37">
        <v>74</v>
      </c>
      <c r="U33" s="37"/>
      <c r="V33" s="20"/>
      <c r="W33" s="53"/>
      <c r="X33" s="32">
        <f t="shared" si="0"/>
        <v>0</v>
      </c>
      <c r="Y33" s="32">
        <f t="shared" si="1"/>
        <v>0</v>
      </c>
      <c r="Z33" s="32">
        <f t="shared" si="9"/>
        <v>0</v>
      </c>
      <c r="AA33" s="32">
        <f t="shared" si="3"/>
        <v>0</v>
      </c>
      <c r="AB33" s="32">
        <f t="shared" si="4"/>
        <v>0</v>
      </c>
      <c r="AC33" s="32">
        <f t="shared" si="5"/>
        <v>0</v>
      </c>
      <c r="AD33" s="32">
        <f t="shared" si="6"/>
        <v>0</v>
      </c>
      <c r="AE33" s="32">
        <f t="shared" si="7"/>
        <v>0</v>
      </c>
      <c r="AF33" s="32">
        <f t="shared" si="8"/>
        <v>0</v>
      </c>
      <c r="AG33" s="20"/>
      <c r="AI33" s="99"/>
      <c r="AJ33" s="99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99"/>
      <c r="AX33" s="99"/>
      <c r="AY33" s="99"/>
      <c r="AZ33" s="99"/>
      <c r="BA33" s="99"/>
      <c r="BB33" s="99"/>
    </row>
    <row r="34" spans="1:54" ht="15.75">
      <c r="A34" s="10" t="s">
        <v>54</v>
      </c>
      <c r="B34" s="11">
        <v>90</v>
      </c>
      <c r="C34" s="11">
        <v>1220</v>
      </c>
      <c r="D34" s="11">
        <v>1100</v>
      </c>
      <c r="E34" s="11">
        <v>100</v>
      </c>
      <c r="F34" s="11"/>
      <c r="G34" s="11">
        <v>0.08</v>
      </c>
      <c r="H34" s="11">
        <v>0.22</v>
      </c>
      <c r="I34" s="11"/>
      <c r="J34" s="11"/>
      <c r="K34" s="11">
        <v>-6</v>
      </c>
      <c r="L34" s="11">
        <v>10</v>
      </c>
      <c r="M34" s="11">
        <v>2900</v>
      </c>
      <c r="N34" s="11">
        <v>2.5</v>
      </c>
      <c r="O34" s="11">
        <v>2</v>
      </c>
      <c r="P34" s="2"/>
      <c r="Q34" s="87" t="s">
        <v>54</v>
      </c>
      <c r="R34" s="37">
        <v>90</v>
      </c>
      <c r="S34" s="37">
        <v>1100</v>
      </c>
      <c r="T34" s="37">
        <v>100</v>
      </c>
      <c r="U34" s="37">
        <v>-6</v>
      </c>
      <c r="V34" s="20"/>
      <c r="W34" s="53"/>
      <c r="X34" s="32">
        <f t="shared" si="0"/>
        <v>0</v>
      </c>
      <c r="Y34" s="32">
        <f t="shared" si="1"/>
        <v>0</v>
      </c>
      <c r="Z34" s="32">
        <f t="shared" si="9"/>
        <v>0</v>
      </c>
      <c r="AA34" s="32">
        <f t="shared" si="3"/>
        <v>0</v>
      </c>
      <c r="AB34" s="32">
        <f t="shared" si="4"/>
        <v>0</v>
      </c>
      <c r="AC34" s="32">
        <f t="shared" si="5"/>
        <v>0</v>
      </c>
      <c r="AD34" s="32">
        <f t="shared" si="6"/>
        <v>0</v>
      </c>
      <c r="AE34" s="32">
        <f t="shared" si="7"/>
        <v>0</v>
      </c>
      <c r="AF34" s="32">
        <f t="shared" si="8"/>
        <v>0</v>
      </c>
      <c r="AG34" s="20"/>
      <c r="AI34" s="118" t="s">
        <v>95</v>
      </c>
      <c r="AJ34" s="105" t="s">
        <v>113</v>
      </c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1:54" ht="12.75">
      <c r="A35" s="10" t="s">
        <v>55</v>
      </c>
      <c r="B35" s="11">
        <v>90</v>
      </c>
      <c r="C35" s="11">
        <v>1080</v>
      </c>
      <c r="D35" s="11">
        <v>1000</v>
      </c>
      <c r="E35" s="11">
        <v>113</v>
      </c>
      <c r="F35" s="11"/>
      <c r="G35" s="11">
        <v>0.19</v>
      </c>
      <c r="H35" s="11">
        <v>0.51</v>
      </c>
      <c r="I35" s="11"/>
      <c r="J35" s="11"/>
      <c r="K35" s="11">
        <v>-108</v>
      </c>
      <c r="L35" s="11">
        <v>27</v>
      </c>
      <c r="M35" s="11">
        <v>2850</v>
      </c>
      <c r="N35" s="11">
        <v>6</v>
      </c>
      <c r="O35" s="11">
        <v>5</v>
      </c>
      <c r="P35" s="2"/>
      <c r="Q35" s="87" t="s">
        <v>55</v>
      </c>
      <c r="R35" s="37">
        <v>90</v>
      </c>
      <c r="S35" s="37">
        <v>1000</v>
      </c>
      <c r="T35" s="37">
        <v>113</v>
      </c>
      <c r="U35" s="37">
        <v>-108</v>
      </c>
      <c r="V35" s="20"/>
      <c r="W35" s="53"/>
      <c r="X35" s="32">
        <f t="shared" si="0"/>
        <v>0</v>
      </c>
      <c r="Y35" s="32">
        <f t="shared" si="1"/>
        <v>0</v>
      </c>
      <c r="Z35" s="32">
        <f t="shared" si="9"/>
        <v>0</v>
      </c>
      <c r="AA35" s="32">
        <f aca="true" t="shared" si="10" ref="AA35:AA62">F35*W35</f>
        <v>0</v>
      </c>
      <c r="AB35" s="32">
        <f aca="true" t="shared" si="11" ref="AB35:AB62">G35*W35</f>
        <v>0</v>
      </c>
      <c r="AC35" s="32">
        <f aca="true" t="shared" si="12" ref="AC35:AC62">H35*W35</f>
        <v>0</v>
      </c>
      <c r="AD35" s="32">
        <f aca="true" t="shared" si="13" ref="AD35:AD62">I35*W35</f>
        <v>0</v>
      </c>
      <c r="AE35" s="32">
        <f aca="true" t="shared" si="14" ref="AE35:AE62">J35*W35</f>
        <v>0</v>
      </c>
      <c r="AF35" s="32">
        <f t="shared" si="8"/>
        <v>0</v>
      </c>
      <c r="AG35" s="20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1:54" ht="15.75">
      <c r="A36" s="10" t="s">
        <v>56</v>
      </c>
      <c r="B36" s="11">
        <v>87</v>
      </c>
      <c r="C36" s="11">
        <v>1007</v>
      </c>
      <c r="D36" s="11">
        <v>935</v>
      </c>
      <c r="E36" s="11">
        <v>72</v>
      </c>
      <c r="F36" s="11"/>
      <c r="G36" s="11">
        <v>0.04</v>
      </c>
      <c r="H36" s="11">
        <v>0.3</v>
      </c>
      <c r="I36" s="11"/>
      <c r="J36" s="11"/>
      <c r="K36" s="11">
        <v>-30</v>
      </c>
      <c r="L36" s="11">
        <v>8.4</v>
      </c>
      <c r="M36" s="11">
        <v>3350</v>
      </c>
      <c r="N36" s="11">
        <v>3</v>
      </c>
      <c r="O36" s="11">
        <v>1.5</v>
      </c>
      <c r="P36" s="2"/>
      <c r="Q36" s="87" t="s">
        <v>56</v>
      </c>
      <c r="R36" s="37">
        <v>87</v>
      </c>
      <c r="S36" s="37">
        <v>935</v>
      </c>
      <c r="T36" s="37">
        <v>72</v>
      </c>
      <c r="U36" s="37">
        <v>-30</v>
      </c>
      <c r="V36" s="20"/>
      <c r="W36" s="53"/>
      <c r="X36" s="32">
        <f t="shared" si="0"/>
        <v>0</v>
      </c>
      <c r="Y36" s="32">
        <f t="shared" si="1"/>
        <v>0</v>
      </c>
      <c r="Z36" s="32">
        <f t="shared" si="9"/>
        <v>0</v>
      </c>
      <c r="AA36" s="32">
        <f t="shared" si="10"/>
        <v>0</v>
      </c>
      <c r="AB36" s="32">
        <f t="shared" si="11"/>
        <v>0</v>
      </c>
      <c r="AC36" s="32">
        <f t="shared" si="12"/>
        <v>0</v>
      </c>
      <c r="AD36" s="32">
        <f t="shared" si="13"/>
        <v>0</v>
      </c>
      <c r="AE36" s="32">
        <f t="shared" si="14"/>
        <v>0</v>
      </c>
      <c r="AF36" s="32">
        <f t="shared" si="8"/>
        <v>0</v>
      </c>
      <c r="AG36" s="20"/>
      <c r="AI36" s="99"/>
      <c r="AJ36" s="123" t="s">
        <v>106</v>
      </c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1:54" ht="12.75">
      <c r="A37" s="10" t="s">
        <v>57</v>
      </c>
      <c r="B37" s="11">
        <v>83</v>
      </c>
      <c r="C37" s="11">
        <v>688</v>
      </c>
      <c r="D37" s="11">
        <v>682</v>
      </c>
      <c r="E37" s="11">
        <v>68</v>
      </c>
      <c r="F37" s="11"/>
      <c r="G37" s="11">
        <v>0.26</v>
      </c>
      <c r="H37" s="11">
        <v>0.17</v>
      </c>
      <c r="I37" s="11"/>
      <c r="J37" s="11"/>
      <c r="K37" s="11">
        <v>8</v>
      </c>
      <c r="L37" s="11"/>
      <c r="M37" s="11"/>
      <c r="N37" s="11">
        <v>21.6</v>
      </c>
      <c r="O37" s="11"/>
      <c r="P37" s="2"/>
      <c r="Q37" s="87" t="s">
        <v>57</v>
      </c>
      <c r="R37" s="37">
        <v>83</v>
      </c>
      <c r="S37" s="37">
        <v>682</v>
      </c>
      <c r="T37" s="37">
        <v>68</v>
      </c>
      <c r="U37" s="37">
        <v>8</v>
      </c>
      <c r="V37" s="20"/>
      <c r="W37" s="53"/>
      <c r="X37" s="32">
        <f t="shared" si="0"/>
        <v>0</v>
      </c>
      <c r="Y37" s="32">
        <f t="shared" si="1"/>
        <v>0</v>
      </c>
      <c r="Z37" s="32">
        <f t="shared" si="9"/>
        <v>0</v>
      </c>
      <c r="AA37" s="32">
        <f t="shared" si="10"/>
        <v>0</v>
      </c>
      <c r="AB37" s="32">
        <f t="shared" si="11"/>
        <v>0</v>
      </c>
      <c r="AC37" s="32">
        <f t="shared" si="12"/>
        <v>0</v>
      </c>
      <c r="AD37" s="32">
        <f t="shared" si="13"/>
        <v>0</v>
      </c>
      <c r="AE37" s="32">
        <f t="shared" si="14"/>
        <v>0</v>
      </c>
      <c r="AF37" s="32">
        <f t="shared" si="8"/>
        <v>0</v>
      </c>
      <c r="AG37" s="20"/>
      <c r="AI37" s="99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</row>
    <row r="38" spans="1:54" ht="12.75">
      <c r="A38" s="10" t="s">
        <v>58</v>
      </c>
      <c r="B38" s="11">
        <v>83</v>
      </c>
      <c r="C38" s="11">
        <v>664</v>
      </c>
      <c r="D38" s="11">
        <v>663</v>
      </c>
      <c r="E38" s="11">
        <v>64</v>
      </c>
      <c r="F38" s="11"/>
      <c r="G38" s="11">
        <v>0.26</v>
      </c>
      <c r="H38" s="11">
        <v>0.17</v>
      </c>
      <c r="I38" s="11"/>
      <c r="J38" s="11"/>
      <c r="K38" s="11">
        <v>2</v>
      </c>
      <c r="L38" s="11"/>
      <c r="M38" s="11"/>
      <c r="N38" s="11">
        <v>22.8</v>
      </c>
      <c r="O38" s="11"/>
      <c r="P38" s="2"/>
      <c r="Q38" s="86" t="s">
        <v>58</v>
      </c>
      <c r="R38" s="37">
        <v>83</v>
      </c>
      <c r="S38" s="37">
        <v>663</v>
      </c>
      <c r="T38" s="37">
        <v>64</v>
      </c>
      <c r="U38" s="37">
        <v>2</v>
      </c>
      <c r="V38" s="20"/>
      <c r="W38" s="53"/>
      <c r="X38" s="32">
        <f t="shared" si="0"/>
        <v>0</v>
      </c>
      <c r="Y38" s="32">
        <f t="shared" si="1"/>
        <v>0</v>
      </c>
      <c r="Z38" s="32">
        <f t="shared" si="9"/>
        <v>0</v>
      </c>
      <c r="AA38" s="32">
        <f t="shared" si="10"/>
        <v>0</v>
      </c>
      <c r="AB38" s="32">
        <f t="shared" si="11"/>
        <v>0</v>
      </c>
      <c r="AC38" s="32">
        <f t="shared" si="12"/>
        <v>0</v>
      </c>
      <c r="AD38" s="32">
        <f t="shared" si="13"/>
        <v>0</v>
      </c>
      <c r="AE38" s="32">
        <f t="shared" si="14"/>
        <v>0</v>
      </c>
      <c r="AF38" s="32">
        <f t="shared" si="8"/>
        <v>0</v>
      </c>
      <c r="AG38" s="20"/>
      <c r="AI38" s="99"/>
      <c r="AJ38" s="108" t="s">
        <v>137</v>
      </c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</row>
    <row r="39" spans="1:54" ht="12.75">
      <c r="A39" s="10" t="s">
        <v>59</v>
      </c>
      <c r="B39" s="11">
        <v>81</v>
      </c>
      <c r="C39" s="11">
        <v>474</v>
      </c>
      <c r="D39" s="11">
        <v>428</v>
      </c>
      <c r="E39" s="11">
        <v>35</v>
      </c>
      <c r="F39" s="11"/>
      <c r="G39" s="11">
        <v>0.3</v>
      </c>
      <c r="H39" s="11">
        <v>0.7</v>
      </c>
      <c r="I39" s="11"/>
      <c r="J39" s="11"/>
      <c r="K39" s="11">
        <v>18</v>
      </c>
      <c r="L39" s="11">
        <v>16</v>
      </c>
      <c r="M39" s="11">
        <v>2090</v>
      </c>
      <c r="N39" s="11">
        <v>28.7</v>
      </c>
      <c r="O39" s="11"/>
      <c r="P39" s="2"/>
      <c r="Q39" s="86" t="s">
        <v>59</v>
      </c>
      <c r="R39" s="37">
        <v>81</v>
      </c>
      <c r="S39" s="37">
        <v>428</v>
      </c>
      <c r="T39" s="37">
        <v>35</v>
      </c>
      <c r="U39" s="37">
        <v>18</v>
      </c>
      <c r="V39" s="20"/>
      <c r="W39" s="53"/>
      <c r="X39" s="32">
        <f t="shared" si="0"/>
        <v>0</v>
      </c>
      <c r="Y39" s="32">
        <f t="shared" si="1"/>
        <v>0</v>
      </c>
      <c r="Z39" s="32">
        <f t="shared" si="9"/>
        <v>0</v>
      </c>
      <c r="AA39" s="32">
        <f t="shared" si="10"/>
        <v>0</v>
      </c>
      <c r="AB39" s="32">
        <f t="shared" si="11"/>
        <v>0</v>
      </c>
      <c r="AC39" s="32">
        <f t="shared" si="12"/>
        <v>0</v>
      </c>
      <c r="AD39" s="32">
        <f t="shared" si="13"/>
        <v>0</v>
      </c>
      <c r="AE39" s="32">
        <f t="shared" si="14"/>
        <v>0</v>
      </c>
      <c r="AF39" s="32">
        <f t="shared" si="8"/>
        <v>0</v>
      </c>
      <c r="AG39" s="20"/>
      <c r="AI39" s="99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</row>
    <row r="40" spans="1:54" ht="18">
      <c r="A40" s="10" t="s">
        <v>60</v>
      </c>
      <c r="B40" s="11">
        <v>20</v>
      </c>
      <c r="C40" s="11">
        <v>148</v>
      </c>
      <c r="D40" s="11">
        <v>152</v>
      </c>
      <c r="E40" s="11">
        <v>9.1</v>
      </c>
      <c r="F40" s="11"/>
      <c r="G40" s="11"/>
      <c r="H40" s="11"/>
      <c r="I40" s="11"/>
      <c r="J40" s="11"/>
      <c r="K40" s="11">
        <v>4.7</v>
      </c>
      <c r="L40" s="11"/>
      <c r="M40" s="11"/>
      <c r="N40" s="11"/>
      <c r="O40" s="11"/>
      <c r="P40" s="2"/>
      <c r="Q40" s="87" t="s">
        <v>60</v>
      </c>
      <c r="R40" s="37">
        <v>20</v>
      </c>
      <c r="S40" s="37">
        <v>152</v>
      </c>
      <c r="T40" s="37">
        <v>9.1</v>
      </c>
      <c r="U40" s="37">
        <v>4.7</v>
      </c>
      <c r="V40" s="20"/>
      <c r="W40" s="53"/>
      <c r="X40" s="32">
        <f t="shared" si="0"/>
        <v>0</v>
      </c>
      <c r="Y40" s="32">
        <f t="shared" si="1"/>
        <v>0</v>
      </c>
      <c r="Z40" s="32">
        <f t="shared" si="9"/>
        <v>0</v>
      </c>
      <c r="AA40" s="32">
        <f t="shared" si="10"/>
        <v>0</v>
      </c>
      <c r="AB40" s="32">
        <f t="shared" si="11"/>
        <v>0</v>
      </c>
      <c r="AC40" s="32">
        <f t="shared" si="12"/>
        <v>0</v>
      </c>
      <c r="AD40" s="32">
        <f t="shared" si="13"/>
        <v>0</v>
      </c>
      <c r="AE40" s="32">
        <f t="shared" si="14"/>
        <v>0</v>
      </c>
      <c r="AF40" s="32">
        <f t="shared" si="8"/>
        <v>0</v>
      </c>
      <c r="AG40" s="20"/>
      <c r="AI40" s="99"/>
      <c r="AJ40" s="108" t="s">
        <v>138</v>
      </c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</row>
    <row r="41" spans="1:54" ht="12.75">
      <c r="A41" s="10" t="s">
        <v>61</v>
      </c>
      <c r="B41" s="11">
        <v>90</v>
      </c>
      <c r="C41" s="11">
        <v>573</v>
      </c>
      <c r="D41" s="11">
        <v>616</v>
      </c>
      <c r="E41" s="11">
        <v>39</v>
      </c>
      <c r="F41" s="11"/>
      <c r="G41" s="11">
        <v>0.15</v>
      </c>
      <c r="H41" s="11">
        <v>0.8</v>
      </c>
      <c r="I41" s="11"/>
      <c r="J41" s="11"/>
      <c r="K41" s="11">
        <v>0.5</v>
      </c>
      <c r="L41" s="11">
        <v>12</v>
      </c>
      <c r="M41" s="11">
        <v>1870</v>
      </c>
      <c r="N41" s="11">
        <v>40</v>
      </c>
      <c r="O41" s="11">
        <v>6.5</v>
      </c>
      <c r="P41" s="2"/>
      <c r="Q41" s="87" t="s">
        <v>61</v>
      </c>
      <c r="R41" s="37">
        <v>90</v>
      </c>
      <c r="S41" s="37">
        <v>616</v>
      </c>
      <c r="T41" s="37">
        <v>39</v>
      </c>
      <c r="U41" s="37">
        <v>0.5</v>
      </c>
      <c r="V41" s="20"/>
      <c r="W41" s="53"/>
      <c r="X41" s="32">
        <f t="shared" si="0"/>
        <v>0</v>
      </c>
      <c r="Y41" s="32">
        <f t="shared" si="1"/>
        <v>0</v>
      </c>
      <c r="Z41" s="32">
        <f t="shared" si="9"/>
        <v>0</v>
      </c>
      <c r="AA41" s="32">
        <f t="shared" si="10"/>
        <v>0</v>
      </c>
      <c r="AB41" s="32">
        <f t="shared" si="11"/>
        <v>0</v>
      </c>
      <c r="AC41" s="32">
        <f t="shared" si="12"/>
        <v>0</v>
      </c>
      <c r="AD41" s="32">
        <f t="shared" si="13"/>
        <v>0</v>
      </c>
      <c r="AE41" s="32">
        <f t="shared" si="14"/>
        <v>0</v>
      </c>
      <c r="AF41" s="32">
        <f t="shared" si="8"/>
        <v>0</v>
      </c>
      <c r="AG41" s="20"/>
      <c r="AI41" s="99"/>
      <c r="AJ41" s="108" t="s">
        <v>118</v>
      </c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</row>
    <row r="42" spans="1:54" ht="12.75">
      <c r="A42" s="10" t="s">
        <v>62</v>
      </c>
      <c r="B42" s="11">
        <v>12</v>
      </c>
      <c r="C42" s="11">
        <v>111</v>
      </c>
      <c r="D42" s="11">
        <v>104</v>
      </c>
      <c r="E42" s="11">
        <v>8</v>
      </c>
      <c r="F42" s="11"/>
      <c r="G42" s="11"/>
      <c r="H42" s="11"/>
      <c r="I42" s="11"/>
      <c r="J42" s="11"/>
      <c r="K42" s="11">
        <v>6</v>
      </c>
      <c r="L42" s="11">
        <v>1.3</v>
      </c>
      <c r="M42" s="11">
        <v>340</v>
      </c>
      <c r="N42" s="11">
        <v>3.2</v>
      </c>
      <c r="O42" s="11"/>
      <c r="P42" s="2"/>
      <c r="Q42" s="87" t="s">
        <v>62</v>
      </c>
      <c r="R42" s="37">
        <v>12</v>
      </c>
      <c r="S42" s="37">
        <v>104</v>
      </c>
      <c r="T42" s="37">
        <v>8</v>
      </c>
      <c r="U42" s="37">
        <v>6</v>
      </c>
      <c r="V42" s="20"/>
      <c r="W42" s="53"/>
      <c r="X42" s="32">
        <f t="shared" si="0"/>
        <v>0</v>
      </c>
      <c r="Y42" s="32">
        <f t="shared" si="1"/>
        <v>0</v>
      </c>
      <c r="Z42" s="32">
        <f t="shared" si="9"/>
        <v>0</v>
      </c>
      <c r="AA42" s="32">
        <f t="shared" si="10"/>
        <v>0</v>
      </c>
      <c r="AB42" s="32">
        <f t="shared" si="11"/>
        <v>0</v>
      </c>
      <c r="AC42" s="32">
        <f t="shared" si="12"/>
        <v>0</v>
      </c>
      <c r="AD42" s="32">
        <f t="shared" si="13"/>
        <v>0</v>
      </c>
      <c r="AE42" s="32">
        <f t="shared" si="14"/>
        <v>0</v>
      </c>
      <c r="AF42" s="32">
        <f t="shared" si="8"/>
        <v>0</v>
      </c>
      <c r="AG42" s="20"/>
      <c r="AI42" s="99"/>
      <c r="AJ42" s="108" t="s">
        <v>119</v>
      </c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pans="1:54" ht="15.75">
      <c r="A43" s="10" t="s">
        <v>63</v>
      </c>
      <c r="B43" s="11">
        <v>91</v>
      </c>
      <c r="C43" s="11">
        <v>1006</v>
      </c>
      <c r="D43" s="11">
        <v>929</v>
      </c>
      <c r="E43" s="11">
        <v>89</v>
      </c>
      <c r="F43" s="11"/>
      <c r="G43" s="11">
        <v>0.02</v>
      </c>
      <c r="H43" s="11">
        <v>0.02</v>
      </c>
      <c r="I43" s="11"/>
      <c r="J43" s="11"/>
      <c r="K43" s="11">
        <v>-37</v>
      </c>
      <c r="L43" s="11"/>
      <c r="M43" s="11"/>
      <c r="N43" s="11"/>
      <c r="O43" s="11">
        <v>1.1</v>
      </c>
      <c r="P43" s="2"/>
      <c r="Q43" s="87" t="s">
        <v>63</v>
      </c>
      <c r="R43" s="37">
        <v>91</v>
      </c>
      <c r="S43" s="37">
        <v>929</v>
      </c>
      <c r="T43" s="37">
        <v>89</v>
      </c>
      <c r="U43" s="37">
        <v>-37</v>
      </c>
      <c r="V43" s="20"/>
      <c r="W43" s="53"/>
      <c r="X43" s="32">
        <f t="shared" si="0"/>
        <v>0</v>
      </c>
      <c r="Y43" s="32">
        <f t="shared" si="1"/>
        <v>0</v>
      </c>
      <c r="Z43" s="32">
        <f t="shared" si="9"/>
        <v>0</v>
      </c>
      <c r="AA43" s="32">
        <f t="shared" si="10"/>
        <v>0</v>
      </c>
      <c r="AB43" s="32">
        <f t="shared" si="11"/>
        <v>0</v>
      </c>
      <c r="AC43" s="32">
        <f t="shared" si="12"/>
        <v>0</v>
      </c>
      <c r="AD43" s="32">
        <f t="shared" si="13"/>
        <v>0</v>
      </c>
      <c r="AE43" s="32">
        <f t="shared" si="14"/>
        <v>0</v>
      </c>
      <c r="AF43" s="32">
        <f t="shared" si="8"/>
        <v>0</v>
      </c>
      <c r="AG43" s="20"/>
      <c r="AI43" s="99"/>
      <c r="AJ43" s="108" t="s">
        <v>121</v>
      </c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</row>
    <row r="44" spans="1:54" ht="12.75">
      <c r="A44" s="10" t="s">
        <v>64</v>
      </c>
      <c r="B44" s="11">
        <v>88</v>
      </c>
      <c r="C44" s="11"/>
      <c r="D44" s="11">
        <v>990</v>
      </c>
      <c r="E44" s="11">
        <v>100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"/>
      <c r="Q44" s="54" t="s">
        <v>130</v>
      </c>
      <c r="R44" s="37">
        <v>88</v>
      </c>
      <c r="S44" s="37">
        <v>800</v>
      </c>
      <c r="T44" s="37">
        <v>80</v>
      </c>
      <c r="U44" s="37"/>
      <c r="V44" s="20"/>
      <c r="W44" s="53"/>
      <c r="X44" s="32">
        <f t="shared" si="0"/>
        <v>0</v>
      </c>
      <c r="Y44" s="32">
        <f t="shared" si="1"/>
        <v>0</v>
      </c>
      <c r="Z44" s="32">
        <f t="shared" si="9"/>
        <v>0</v>
      </c>
      <c r="AA44" s="32">
        <f t="shared" si="10"/>
        <v>0</v>
      </c>
      <c r="AB44" s="32">
        <f t="shared" si="11"/>
        <v>0</v>
      </c>
      <c r="AC44" s="32">
        <f t="shared" si="12"/>
        <v>0</v>
      </c>
      <c r="AD44" s="32">
        <f t="shared" si="13"/>
        <v>0</v>
      </c>
      <c r="AE44" s="32">
        <f t="shared" si="14"/>
        <v>0</v>
      </c>
      <c r="AF44" s="32">
        <f t="shared" si="8"/>
        <v>0</v>
      </c>
      <c r="AG44" s="20"/>
      <c r="AI44" s="99"/>
      <c r="AJ44" s="108" t="s">
        <v>139</v>
      </c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</row>
    <row r="45" spans="1:54" ht="12.75">
      <c r="A45" s="10" t="s">
        <v>65</v>
      </c>
      <c r="B45" s="11">
        <v>88</v>
      </c>
      <c r="C45" s="11"/>
      <c r="D45" s="11">
        <v>950</v>
      </c>
      <c r="E45" s="11">
        <v>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"/>
      <c r="Q45" s="54" t="s">
        <v>131</v>
      </c>
      <c r="R45" s="37">
        <v>88</v>
      </c>
      <c r="S45" s="37">
        <v>850</v>
      </c>
      <c r="T45" s="37">
        <v>85</v>
      </c>
      <c r="U45" s="37"/>
      <c r="V45" s="20"/>
      <c r="W45" s="53"/>
      <c r="X45" s="32">
        <f t="shared" si="0"/>
        <v>0</v>
      </c>
      <c r="Y45" s="32">
        <f t="shared" si="1"/>
        <v>0</v>
      </c>
      <c r="Z45" s="32">
        <f t="shared" si="9"/>
        <v>0</v>
      </c>
      <c r="AA45" s="32">
        <f t="shared" si="10"/>
        <v>0</v>
      </c>
      <c r="AB45" s="32">
        <f t="shared" si="11"/>
        <v>0</v>
      </c>
      <c r="AC45" s="32">
        <f t="shared" si="12"/>
        <v>0</v>
      </c>
      <c r="AD45" s="32">
        <f t="shared" si="13"/>
        <v>0</v>
      </c>
      <c r="AE45" s="32">
        <f t="shared" si="14"/>
        <v>0</v>
      </c>
      <c r="AF45" s="32">
        <f t="shared" si="8"/>
        <v>0</v>
      </c>
      <c r="AG45" s="20"/>
      <c r="AH45" s="14"/>
      <c r="AI45" s="99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</row>
    <row r="46" spans="1:54" ht="12.75">
      <c r="A46" s="10" t="s">
        <v>65</v>
      </c>
      <c r="B46" s="11">
        <v>88</v>
      </c>
      <c r="C46" s="11"/>
      <c r="D46" s="11">
        <v>950</v>
      </c>
      <c r="E46" s="11">
        <v>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"/>
      <c r="Q46" s="54" t="s">
        <v>132</v>
      </c>
      <c r="R46" s="46">
        <v>88</v>
      </c>
      <c r="S46" s="46">
        <v>900</v>
      </c>
      <c r="T46" s="46">
        <v>90</v>
      </c>
      <c r="U46" s="37">
        <v>3.1</v>
      </c>
      <c r="V46" s="20"/>
      <c r="W46" s="53">
        <v>10.5</v>
      </c>
      <c r="X46" s="32">
        <f t="shared" si="0"/>
        <v>9.24</v>
      </c>
      <c r="Y46" s="32">
        <f t="shared" si="1"/>
        <v>9450</v>
      </c>
      <c r="Z46" s="32">
        <f t="shared" si="9"/>
        <v>945</v>
      </c>
      <c r="AA46" s="32">
        <f t="shared" si="10"/>
        <v>0</v>
      </c>
      <c r="AB46" s="32">
        <f t="shared" si="11"/>
        <v>0</v>
      </c>
      <c r="AC46" s="32">
        <f t="shared" si="12"/>
        <v>0</v>
      </c>
      <c r="AD46" s="32">
        <f t="shared" si="13"/>
        <v>0</v>
      </c>
      <c r="AE46" s="32">
        <f t="shared" si="14"/>
        <v>0</v>
      </c>
      <c r="AF46" s="32">
        <f t="shared" si="8"/>
        <v>0.32550000000000007</v>
      </c>
      <c r="AG46" s="20"/>
      <c r="AH46" s="14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</row>
    <row r="47" spans="1:54" ht="12.75">
      <c r="A47" s="10" t="s">
        <v>65</v>
      </c>
      <c r="B47" s="11">
        <v>88</v>
      </c>
      <c r="C47" s="11"/>
      <c r="D47" s="11">
        <v>950</v>
      </c>
      <c r="E47" s="11">
        <v>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"/>
      <c r="Q47" s="54" t="s">
        <v>133</v>
      </c>
      <c r="R47" s="46">
        <v>88</v>
      </c>
      <c r="S47" s="46">
        <v>950</v>
      </c>
      <c r="T47" s="46">
        <v>95</v>
      </c>
      <c r="U47" s="46">
        <v>3.1</v>
      </c>
      <c r="V47" s="20"/>
      <c r="W47" s="53"/>
      <c r="X47" s="32">
        <f t="shared" si="0"/>
        <v>0</v>
      </c>
      <c r="Y47" s="32">
        <f t="shared" si="1"/>
        <v>0</v>
      </c>
      <c r="Z47" s="32">
        <f t="shared" si="9"/>
        <v>0</v>
      </c>
      <c r="AA47" s="32">
        <f t="shared" si="10"/>
        <v>0</v>
      </c>
      <c r="AB47" s="32">
        <f t="shared" si="11"/>
        <v>0</v>
      </c>
      <c r="AC47" s="32">
        <f t="shared" si="12"/>
        <v>0</v>
      </c>
      <c r="AD47" s="32">
        <f t="shared" si="13"/>
        <v>0</v>
      </c>
      <c r="AE47" s="32">
        <f t="shared" si="14"/>
        <v>0</v>
      </c>
      <c r="AF47" s="32">
        <f t="shared" si="8"/>
        <v>0</v>
      </c>
      <c r="AG47" s="20"/>
      <c r="AH47" s="14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</row>
    <row r="48" spans="1:54" ht="12.75" customHeight="1">
      <c r="A48" s="10" t="s">
        <v>66</v>
      </c>
      <c r="B48" s="11">
        <v>88</v>
      </c>
      <c r="C48" s="11"/>
      <c r="D48" s="11">
        <v>910</v>
      </c>
      <c r="E48" s="11">
        <v>90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"/>
      <c r="Q48" s="96" t="s">
        <v>134</v>
      </c>
      <c r="R48" s="46">
        <v>88</v>
      </c>
      <c r="S48" s="46">
        <v>950</v>
      </c>
      <c r="T48" s="46">
        <v>90</v>
      </c>
      <c r="U48" s="46">
        <v>3.26</v>
      </c>
      <c r="V48" s="20"/>
      <c r="W48" s="53"/>
      <c r="X48" s="32">
        <f t="shared" si="0"/>
        <v>0</v>
      </c>
      <c r="Y48" s="32">
        <f t="shared" si="1"/>
        <v>0</v>
      </c>
      <c r="Z48" s="32">
        <f t="shared" si="9"/>
        <v>0</v>
      </c>
      <c r="AA48" s="32">
        <f t="shared" si="10"/>
        <v>0</v>
      </c>
      <c r="AB48" s="32">
        <f t="shared" si="11"/>
        <v>0</v>
      </c>
      <c r="AC48" s="32">
        <f t="shared" si="12"/>
        <v>0</v>
      </c>
      <c r="AD48" s="32">
        <f t="shared" si="13"/>
        <v>0</v>
      </c>
      <c r="AE48" s="32">
        <f t="shared" si="14"/>
        <v>0</v>
      </c>
      <c r="AF48" s="32">
        <f t="shared" si="8"/>
        <v>0</v>
      </c>
      <c r="AG48" s="20"/>
      <c r="AH48" s="77"/>
      <c r="AI48" s="104"/>
      <c r="AJ48" s="104"/>
      <c r="AK48" s="104"/>
      <c r="AL48" s="104"/>
      <c r="AM48" s="104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</row>
    <row r="49" spans="1:54" ht="12.75">
      <c r="A49" s="10" t="s">
        <v>67</v>
      </c>
      <c r="B49" s="11">
        <v>88</v>
      </c>
      <c r="C49" s="11"/>
      <c r="D49" s="11">
        <v>870</v>
      </c>
      <c r="E49" s="11">
        <v>85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"/>
      <c r="Q49" s="97"/>
      <c r="R49" s="46"/>
      <c r="S49" s="46"/>
      <c r="T49" s="46"/>
      <c r="U49" s="46"/>
      <c r="V49" s="20"/>
      <c r="W49" s="53"/>
      <c r="X49" s="32">
        <f t="shared" si="0"/>
        <v>0</v>
      </c>
      <c r="Y49" s="32">
        <f t="shared" si="1"/>
        <v>0</v>
      </c>
      <c r="Z49" s="32">
        <f t="shared" si="9"/>
        <v>0</v>
      </c>
      <c r="AA49" s="32">
        <f t="shared" si="10"/>
        <v>0</v>
      </c>
      <c r="AB49" s="32">
        <f t="shared" si="11"/>
        <v>0</v>
      </c>
      <c r="AC49" s="32">
        <f t="shared" si="12"/>
        <v>0</v>
      </c>
      <c r="AD49" s="32">
        <f t="shared" si="13"/>
        <v>0</v>
      </c>
      <c r="AE49" s="32">
        <f t="shared" si="14"/>
        <v>0</v>
      </c>
      <c r="AF49" s="32">
        <f t="shared" si="8"/>
        <v>0</v>
      </c>
      <c r="AG49" s="20"/>
      <c r="AH49" s="58"/>
      <c r="AI49" s="104"/>
      <c r="AJ49" s="104"/>
      <c r="AK49" s="104"/>
      <c r="AL49" s="104"/>
      <c r="AM49" s="104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</row>
    <row r="50" spans="1:54" ht="12.75">
      <c r="A50" s="10" t="s">
        <v>68</v>
      </c>
      <c r="B50" s="11">
        <v>88</v>
      </c>
      <c r="C50" s="11">
        <v>940</v>
      </c>
      <c r="D50" s="11"/>
      <c r="E50" s="11">
        <v>75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"/>
      <c r="Q50" s="45"/>
      <c r="R50" s="46"/>
      <c r="S50" s="46"/>
      <c r="T50" s="46"/>
      <c r="U50" s="37"/>
      <c r="V50" s="20"/>
      <c r="W50" s="53"/>
      <c r="X50" s="32">
        <f t="shared" si="0"/>
        <v>0</v>
      </c>
      <c r="Y50" s="32">
        <f t="shared" si="1"/>
        <v>0</v>
      </c>
      <c r="Z50" s="32">
        <f t="shared" si="9"/>
        <v>0</v>
      </c>
      <c r="AA50" s="32">
        <f t="shared" si="10"/>
        <v>0</v>
      </c>
      <c r="AB50" s="32">
        <f t="shared" si="11"/>
        <v>0</v>
      </c>
      <c r="AC50" s="32">
        <f t="shared" si="12"/>
        <v>0</v>
      </c>
      <c r="AD50" s="32">
        <f t="shared" si="13"/>
        <v>0</v>
      </c>
      <c r="AE50" s="32">
        <f t="shared" si="14"/>
        <v>0</v>
      </c>
      <c r="AF50" s="32">
        <f t="shared" si="8"/>
        <v>0</v>
      </c>
      <c r="AG50" s="20"/>
      <c r="AH50" s="58"/>
      <c r="AI50" s="104"/>
      <c r="AJ50" s="104"/>
      <c r="AK50" s="104"/>
      <c r="AL50" s="104"/>
      <c r="AM50" s="104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</row>
    <row r="51" spans="1:54" ht="12.75">
      <c r="A51" s="10" t="s">
        <v>69</v>
      </c>
      <c r="B51" s="11">
        <v>88</v>
      </c>
      <c r="C51" s="11">
        <v>940</v>
      </c>
      <c r="D51" s="11"/>
      <c r="E51" s="11">
        <v>75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"/>
      <c r="Q51" s="45"/>
      <c r="R51" s="46"/>
      <c r="S51" s="46"/>
      <c r="T51" s="46"/>
      <c r="U51" s="46"/>
      <c r="V51" s="20"/>
      <c r="W51" s="53"/>
      <c r="X51" s="32">
        <f t="shared" si="0"/>
        <v>0</v>
      </c>
      <c r="Y51" s="32">
        <f t="shared" si="1"/>
        <v>0</v>
      </c>
      <c r="Z51" s="32">
        <f t="shared" si="9"/>
        <v>0</v>
      </c>
      <c r="AA51" s="32">
        <f t="shared" si="10"/>
        <v>0</v>
      </c>
      <c r="AB51" s="32">
        <f t="shared" si="11"/>
        <v>0</v>
      </c>
      <c r="AC51" s="32">
        <f t="shared" si="12"/>
        <v>0</v>
      </c>
      <c r="AD51" s="32">
        <f t="shared" si="13"/>
        <v>0</v>
      </c>
      <c r="AE51" s="32">
        <f t="shared" si="14"/>
        <v>0</v>
      </c>
      <c r="AF51" s="32">
        <f t="shared" si="8"/>
        <v>0</v>
      </c>
      <c r="AG51" s="20"/>
      <c r="AH51" s="58"/>
      <c r="AI51" s="104"/>
      <c r="AJ51" s="104"/>
      <c r="AK51" s="104"/>
      <c r="AL51" s="104"/>
      <c r="AM51" s="104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</row>
    <row r="52" spans="1:54" ht="12.75">
      <c r="A52" s="10" t="s">
        <v>70</v>
      </c>
      <c r="B52" s="11">
        <v>88</v>
      </c>
      <c r="C52" s="11">
        <v>900</v>
      </c>
      <c r="D52" s="11"/>
      <c r="E52" s="11">
        <v>75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"/>
      <c r="Q52" s="45"/>
      <c r="R52" s="46"/>
      <c r="S52" s="46"/>
      <c r="T52" s="46"/>
      <c r="U52" s="37"/>
      <c r="V52" s="20"/>
      <c r="W52" s="53"/>
      <c r="X52" s="32">
        <f t="shared" si="0"/>
        <v>0</v>
      </c>
      <c r="Y52" s="32">
        <f t="shared" si="1"/>
        <v>0</v>
      </c>
      <c r="Z52" s="32">
        <f t="shared" si="9"/>
        <v>0</v>
      </c>
      <c r="AA52" s="32">
        <f t="shared" si="10"/>
        <v>0</v>
      </c>
      <c r="AB52" s="32">
        <f t="shared" si="11"/>
        <v>0</v>
      </c>
      <c r="AC52" s="32">
        <f t="shared" si="12"/>
        <v>0</v>
      </c>
      <c r="AD52" s="32">
        <f t="shared" si="13"/>
        <v>0</v>
      </c>
      <c r="AE52" s="32">
        <f t="shared" si="14"/>
        <v>0</v>
      </c>
      <c r="AF52" s="32">
        <f t="shared" si="8"/>
        <v>0</v>
      </c>
      <c r="AG52" s="20"/>
      <c r="AH52" s="58"/>
      <c r="AI52" s="104"/>
      <c r="AJ52" s="104"/>
      <c r="AK52" s="104"/>
      <c r="AL52" s="104"/>
      <c r="AM52" s="104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</row>
    <row r="53" spans="1:54" ht="12.75">
      <c r="A53" s="10" t="s">
        <v>19</v>
      </c>
      <c r="B53" s="11">
        <v>88</v>
      </c>
      <c r="C53" s="11">
        <v>950</v>
      </c>
      <c r="D53" s="11"/>
      <c r="E53" s="11">
        <v>70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"/>
      <c r="Q53" s="45"/>
      <c r="R53" s="46"/>
      <c r="S53" s="46"/>
      <c r="T53" s="46"/>
      <c r="U53" s="46"/>
      <c r="V53" s="20"/>
      <c r="W53" s="53"/>
      <c r="X53" s="32">
        <f t="shared" si="0"/>
        <v>0</v>
      </c>
      <c r="Y53" s="32">
        <f t="shared" si="1"/>
        <v>0</v>
      </c>
      <c r="Z53" s="32">
        <f t="shared" si="9"/>
        <v>0</v>
      </c>
      <c r="AA53" s="32">
        <f t="shared" si="10"/>
        <v>0</v>
      </c>
      <c r="AB53" s="32">
        <f t="shared" si="11"/>
        <v>0</v>
      </c>
      <c r="AC53" s="32">
        <f t="shared" si="12"/>
        <v>0</v>
      </c>
      <c r="AD53" s="32">
        <f t="shared" si="13"/>
        <v>0</v>
      </c>
      <c r="AE53" s="32">
        <f t="shared" si="14"/>
        <v>0</v>
      </c>
      <c r="AF53" s="32">
        <f t="shared" si="8"/>
        <v>0</v>
      </c>
      <c r="AG53" s="20"/>
      <c r="AH53" s="58"/>
      <c r="AI53" s="104"/>
      <c r="AJ53" s="104"/>
      <c r="AK53" s="104"/>
      <c r="AL53" s="104"/>
      <c r="AM53" s="104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</row>
    <row r="54" spans="1:54" ht="15.75">
      <c r="A54" s="10" t="s">
        <v>71</v>
      </c>
      <c r="B54" s="11">
        <v>88</v>
      </c>
      <c r="C54" s="11">
        <v>1000</v>
      </c>
      <c r="D54" s="11"/>
      <c r="E54" s="11">
        <v>75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"/>
      <c r="Q54" s="45"/>
      <c r="R54" s="46"/>
      <c r="S54" s="46"/>
      <c r="T54" s="46"/>
      <c r="U54" s="46"/>
      <c r="V54" s="20"/>
      <c r="W54" s="53"/>
      <c r="X54" s="32">
        <f t="shared" si="0"/>
        <v>0</v>
      </c>
      <c r="Y54" s="32">
        <f t="shared" si="1"/>
        <v>0</v>
      </c>
      <c r="Z54" s="32">
        <f t="shared" si="9"/>
        <v>0</v>
      </c>
      <c r="AA54" s="32">
        <f t="shared" si="10"/>
        <v>0</v>
      </c>
      <c r="AB54" s="32">
        <f t="shared" si="11"/>
        <v>0</v>
      </c>
      <c r="AC54" s="32">
        <f t="shared" si="12"/>
        <v>0</v>
      </c>
      <c r="AD54" s="32">
        <f t="shared" si="13"/>
        <v>0</v>
      </c>
      <c r="AE54" s="32">
        <f t="shared" si="14"/>
        <v>0</v>
      </c>
      <c r="AF54" s="32">
        <f t="shared" si="8"/>
        <v>0</v>
      </c>
      <c r="AG54" s="20"/>
      <c r="AH54" s="78"/>
      <c r="AI54" s="104"/>
      <c r="AJ54" s="104"/>
      <c r="AK54" s="104"/>
      <c r="AL54" s="104"/>
      <c r="AM54" s="104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</row>
    <row r="55" spans="1:54" ht="12.75">
      <c r="A55" s="12" t="s">
        <v>72</v>
      </c>
      <c r="B55" s="11">
        <v>88</v>
      </c>
      <c r="C55" s="11">
        <v>950</v>
      </c>
      <c r="D55" s="11"/>
      <c r="E55" s="11">
        <v>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2"/>
      <c r="Q55" s="15"/>
      <c r="R55" s="46"/>
      <c r="S55" s="46"/>
      <c r="T55" s="46"/>
      <c r="U55" s="46"/>
      <c r="V55" s="20"/>
      <c r="W55" s="53"/>
      <c r="X55" s="32">
        <f t="shared" si="0"/>
        <v>0</v>
      </c>
      <c r="Y55" s="32">
        <f t="shared" si="1"/>
        <v>0</v>
      </c>
      <c r="Z55" s="32">
        <f t="shared" si="9"/>
        <v>0</v>
      </c>
      <c r="AA55" s="32">
        <f t="shared" si="10"/>
        <v>0</v>
      </c>
      <c r="AB55" s="32">
        <f t="shared" si="11"/>
        <v>0</v>
      </c>
      <c r="AC55" s="32">
        <f t="shared" si="12"/>
        <v>0</v>
      </c>
      <c r="AD55" s="32">
        <f t="shared" si="13"/>
        <v>0</v>
      </c>
      <c r="AE55" s="32">
        <f t="shared" si="14"/>
        <v>0</v>
      </c>
      <c r="AF55" s="32">
        <f t="shared" si="8"/>
        <v>0</v>
      </c>
      <c r="AG55" s="20"/>
      <c r="AH55" s="58"/>
      <c r="AI55" s="104"/>
      <c r="AJ55" s="104"/>
      <c r="AK55" s="104"/>
      <c r="AL55" s="104"/>
      <c r="AM55" s="104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</row>
    <row r="56" spans="1:54" ht="12.75">
      <c r="A56" s="12" t="s">
        <v>73</v>
      </c>
      <c r="B56" s="11">
        <v>88</v>
      </c>
      <c r="C56" s="11">
        <v>900</v>
      </c>
      <c r="D56" s="13"/>
      <c r="E56" s="11">
        <v>80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"/>
      <c r="Q56" s="15"/>
      <c r="R56" s="46"/>
      <c r="S56" s="46"/>
      <c r="T56" s="46"/>
      <c r="U56" s="46"/>
      <c r="V56" s="20"/>
      <c r="W56" s="53"/>
      <c r="X56" s="32">
        <f t="shared" si="0"/>
        <v>0</v>
      </c>
      <c r="Y56" s="32">
        <f t="shared" si="1"/>
        <v>0</v>
      </c>
      <c r="Z56" s="32">
        <f t="shared" si="9"/>
        <v>0</v>
      </c>
      <c r="AA56" s="32">
        <f t="shared" si="10"/>
        <v>0</v>
      </c>
      <c r="AB56" s="32">
        <f t="shared" si="11"/>
        <v>0</v>
      </c>
      <c r="AC56" s="32">
        <f t="shared" si="12"/>
        <v>0</v>
      </c>
      <c r="AD56" s="32">
        <f t="shared" si="13"/>
        <v>0</v>
      </c>
      <c r="AE56" s="32">
        <f t="shared" si="14"/>
        <v>0</v>
      </c>
      <c r="AF56" s="32">
        <f t="shared" si="8"/>
        <v>0</v>
      </c>
      <c r="AG56" s="20"/>
      <c r="AH56" s="58"/>
      <c r="AI56" s="104"/>
      <c r="AJ56" s="104"/>
      <c r="AK56" s="104"/>
      <c r="AL56" s="104"/>
      <c r="AM56" s="104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</row>
    <row r="57" spans="1:54" ht="12.7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"/>
      <c r="Q57" s="15"/>
      <c r="R57" s="46"/>
      <c r="S57" s="46"/>
      <c r="T57" s="46"/>
      <c r="U57" s="46"/>
      <c r="V57" s="20"/>
      <c r="W57" s="53"/>
      <c r="X57" s="32">
        <f t="shared" si="0"/>
        <v>0</v>
      </c>
      <c r="Y57" s="32">
        <f t="shared" si="1"/>
        <v>0</v>
      </c>
      <c r="Z57" s="32">
        <f t="shared" si="9"/>
        <v>0</v>
      </c>
      <c r="AA57" s="32">
        <f t="shared" si="10"/>
        <v>0</v>
      </c>
      <c r="AB57" s="32">
        <f t="shared" si="11"/>
        <v>0</v>
      </c>
      <c r="AC57" s="32">
        <f t="shared" si="12"/>
        <v>0</v>
      </c>
      <c r="AD57" s="32">
        <f t="shared" si="13"/>
        <v>0</v>
      </c>
      <c r="AE57" s="32">
        <f t="shared" si="14"/>
        <v>0</v>
      </c>
      <c r="AF57" s="32">
        <f t="shared" si="8"/>
        <v>0</v>
      </c>
      <c r="AG57" s="20"/>
      <c r="AH57" s="58"/>
      <c r="AI57" s="104"/>
      <c r="AJ57" s="104"/>
      <c r="AK57" s="104"/>
      <c r="AL57" s="104"/>
      <c r="AM57" s="104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</row>
    <row r="58" spans="1:54" ht="12.75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/>
      <c r="Q58" s="15"/>
      <c r="R58" s="46"/>
      <c r="S58" s="46"/>
      <c r="T58" s="46"/>
      <c r="U58" s="46"/>
      <c r="V58" s="20"/>
      <c r="W58" s="53"/>
      <c r="X58" s="32">
        <f t="shared" si="0"/>
        <v>0</v>
      </c>
      <c r="Y58" s="32">
        <f t="shared" si="1"/>
        <v>0</v>
      </c>
      <c r="Z58" s="32">
        <f t="shared" si="9"/>
        <v>0</v>
      </c>
      <c r="AA58" s="32">
        <f t="shared" si="10"/>
        <v>0</v>
      </c>
      <c r="AB58" s="32">
        <f t="shared" si="11"/>
        <v>0</v>
      </c>
      <c r="AC58" s="32">
        <f t="shared" si="12"/>
        <v>0</v>
      </c>
      <c r="AD58" s="32">
        <f t="shared" si="13"/>
        <v>0</v>
      </c>
      <c r="AE58" s="32">
        <f t="shared" si="14"/>
        <v>0</v>
      </c>
      <c r="AF58" s="32">
        <f t="shared" si="8"/>
        <v>0</v>
      </c>
      <c r="AG58" s="20"/>
      <c r="AH58" s="58"/>
      <c r="AI58" s="104"/>
      <c r="AJ58" s="104"/>
      <c r="AK58" s="104"/>
      <c r="AL58" s="104"/>
      <c r="AM58" s="104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</row>
    <row r="59" spans="1:54" ht="12.7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15"/>
      <c r="R59" s="46"/>
      <c r="S59" s="46"/>
      <c r="T59" s="46"/>
      <c r="U59" s="46"/>
      <c r="V59" s="20"/>
      <c r="W59" s="53"/>
      <c r="X59" s="32">
        <f t="shared" si="0"/>
        <v>0</v>
      </c>
      <c r="Y59" s="32">
        <f t="shared" si="1"/>
        <v>0</v>
      </c>
      <c r="Z59" s="32">
        <f t="shared" si="9"/>
        <v>0</v>
      </c>
      <c r="AA59" s="32">
        <f t="shared" si="10"/>
        <v>0</v>
      </c>
      <c r="AB59" s="32">
        <f t="shared" si="11"/>
        <v>0</v>
      </c>
      <c r="AC59" s="32">
        <f t="shared" si="12"/>
        <v>0</v>
      </c>
      <c r="AD59" s="32">
        <f t="shared" si="13"/>
        <v>0</v>
      </c>
      <c r="AE59" s="32">
        <f t="shared" si="14"/>
        <v>0</v>
      </c>
      <c r="AF59" s="32">
        <f t="shared" si="8"/>
        <v>0</v>
      </c>
      <c r="AG59" s="20"/>
      <c r="AH59" s="67"/>
      <c r="AI59" s="104"/>
      <c r="AJ59" s="104"/>
      <c r="AK59" s="104"/>
      <c r="AL59" s="104"/>
      <c r="AM59" s="104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2.75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"/>
      <c r="Q60" s="15"/>
      <c r="R60" s="46"/>
      <c r="S60" s="46"/>
      <c r="T60" s="46"/>
      <c r="U60" s="46"/>
      <c r="V60" s="20"/>
      <c r="W60" s="53"/>
      <c r="X60" s="32">
        <f t="shared" si="0"/>
        <v>0</v>
      </c>
      <c r="Y60" s="32">
        <f t="shared" si="1"/>
        <v>0</v>
      </c>
      <c r="Z60" s="32">
        <f t="shared" si="9"/>
        <v>0</v>
      </c>
      <c r="AA60" s="32">
        <f t="shared" si="10"/>
        <v>0</v>
      </c>
      <c r="AB60" s="32">
        <f t="shared" si="11"/>
        <v>0</v>
      </c>
      <c r="AC60" s="32">
        <f t="shared" si="12"/>
        <v>0</v>
      </c>
      <c r="AD60" s="32">
        <f t="shared" si="13"/>
        <v>0</v>
      </c>
      <c r="AE60" s="32">
        <f t="shared" si="14"/>
        <v>0</v>
      </c>
      <c r="AF60" s="32">
        <f t="shared" si="8"/>
        <v>0</v>
      </c>
      <c r="AG60" s="20"/>
      <c r="AH60" s="58"/>
      <c r="AI60" s="104"/>
      <c r="AJ60" s="104"/>
      <c r="AK60" s="104"/>
      <c r="AL60" s="104"/>
      <c r="AM60" s="104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</row>
    <row r="61" spans="1:49" ht="12.7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"/>
      <c r="Q61" s="15"/>
      <c r="R61" s="46"/>
      <c r="S61" s="46"/>
      <c r="T61" s="46"/>
      <c r="U61" s="46"/>
      <c r="V61" s="20"/>
      <c r="W61" s="53"/>
      <c r="X61" s="32">
        <f t="shared" si="0"/>
        <v>0</v>
      </c>
      <c r="Y61" s="32">
        <f t="shared" si="1"/>
        <v>0</v>
      </c>
      <c r="Z61" s="32">
        <f t="shared" si="9"/>
        <v>0</v>
      </c>
      <c r="AA61" s="32">
        <f t="shared" si="10"/>
        <v>0</v>
      </c>
      <c r="AB61" s="32">
        <f t="shared" si="11"/>
        <v>0</v>
      </c>
      <c r="AC61" s="32">
        <f t="shared" si="12"/>
        <v>0</v>
      </c>
      <c r="AD61" s="32">
        <f t="shared" si="13"/>
        <v>0</v>
      </c>
      <c r="AE61" s="32">
        <f t="shared" si="14"/>
        <v>0</v>
      </c>
      <c r="AF61" s="32">
        <f t="shared" si="8"/>
        <v>0</v>
      </c>
      <c r="AG61" s="20"/>
      <c r="AH61" s="58"/>
      <c r="AI61" s="22"/>
      <c r="AJ61" s="22"/>
      <c r="AK61" s="22"/>
      <c r="AL61" s="22"/>
      <c r="AM61" s="22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1:49" ht="12.75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"/>
      <c r="Q62" s="15"/>
      <c r="R62" s="46"/>
      <c r="S62" s="46"/>
      <c r="T62" s="46"/>
      <c r="U62" s="46"/>
      <c r="V62" s="20"/>
      <c r="W62" s="53"/>
      <c r="X62" s="32">
        <f t="shared" si="0"/>
        <v>0</v>
      </c>
      <c r="Y62" s="32">
        <f t="shared" si="1"/>
        <v>0</v>
      </c>
      <c r="Z62" s="32">
        <f t="shared" si="9"/>
        <v>0</v>
      </c>
      <c r="AA62" s="32">
        <f t="shared" si="10"/>
        <v>0</v>
      </c>
      <c r="AB62" s="32">
        <f t="shared" si="11"/>
        <v>0</v>
      </c>
      <c r="AC62" s="32">
        <f t="shared" si="12"/>
        <v>0</v>
      </c>
      <c r="AD62" s="32">
        <f t="shared" si="13"/>
        <v>0</v>
      </c>
      <c r="AE62" s="32">
        <f t="shared" si="14"/>
        <v>0</v>
      </c>
      <c r="AF62" s="32">
        <f t="shared" si="8"/>
        <v>0</v>
      </c>
      <c r="AG62" s="20"/>
      <c r="AH62" s="58"/>
      <c r="AI62" s="22"/>
      <c r="AJ62" s="22"/>
      <c r="AK62" s="22"/>
      <c r="AL62" s="22"/>
      <c r="AM62" s="22"/>
      <c r="AN62" s="14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15.75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"/>
      <c r="Q63" s="47"/>
      <c r="R63" s="20"/>
      <c r="S63" s="20"/>
      <c r="T63" s="20"/>
      <c r="U63" s="20"/>
      <c r="V63" s="20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0"/>
      <c r="AH63" s="55"/>
      <c r="AI63" s="22"/>
      <c r="AJ63" s="22"/>
      <c r="AK63" s="22"/>
      <c r="AL63" s="22"/>
      <c r="AM63" s="22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ht="12.75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/>
      <c r="Q64" s="47"/>
      <c r="R64" s="20"/>
      <c r="S64" s="20"/>
      <c r="T64" s="20"/>
      <c r="U64" s="20"/>
      <c r="V64" s="20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0"/>
      <c r="AH64" s="58"/>
      <c r="AI64" s="22"/>
      <c r="AJ64" s="22"/>
      <c r="AK64" s="22"/>
      <c r="AL64" s="22"/>
      <c r="AM64" s="22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ht="12.75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"/>
      <c r="Q65" s="49" t="s">
        <v>17</v>
      </c>
      <c r="R65" s="50"/>
      <c r="S65" s="50"/>
      <c r="T65" s="50"/>
      <c r="U65" s="50"/>
      <c r="V65" s="50"/>
      <c r="W65" s="51"/>
      <c r="X65" s="51">
        <f aca="true" t="shared" si="15" ref="X65:AF65">SUM(X3:X62)</f>
        <v>19.740000000000002</v>
      </c>
      <c r="Y65" s="51">
        <f t="shared" si="15"/>
        <v>17726</v>
      </c>
      <c r="Z65" s="51">
        <f t="shared" si="15"/>
        <v>1522</v>
      </c>
      <c r="AA65" s="51">
        <f t="shared" si="15"/>
        <v>330</v>
      </c>
      <c r="AB65" s="51">
        <f t="shared" si="15"/>
        <v>2.63</v>
      </c>
      <c r="AC65" s="51">
        <f t="shared" si="15"/>
        <v>1.61</v>
      </c>
      <c r="AD65" s="51">
        <f t="shared" si="15"/>
        <v>2850.03</v>
      </c>
      <c r="AE65" s="51">
        <f t="shared" si="15"/>
        <v>28.35</v>
      </c>
      <c r="AF65" s="51">
        <f t="shared" si="15"/>
        <v>1.9755</v>
      </c>
      <c r="AG65" s="20"/>
      <c r="AH65" s="58"/>
      <c r="AI65" s="22"/>
      <c r="AJ65" s="22"/>
      <c r="AK65" s="22"/>
      <c r="AL65" s="22"/>
      <c r="AM65" s="22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ht="12.75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47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58"/>
      <c r="AI66" s="124" t="s">
        <v>140</v>
      </c>
      <c r="AJ66" s="124"/>
      <c r="AK66" s="22"/>
      <c r="AL66" s="22"/>
      <c r="AM66" s="22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39" s="98" customFormat="1" ht="12.75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Q67" s="100"/>
      <c r="AH67" s="102"/>
      <c r="AI67" s="103"/>
      <c r="AJ67" s="103"/>
      <c r="AK67" s="103"/>
      <c r="AL67" s="103"/>
      <c r="AM67" s="103"/>
    </row>
    <row r="68" spans="1:39" ht="12.75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8"/>
      <c r="AH68" s="58"/>
      <c r="AI68" s="64"/>
      <c r="AJ68" s="64"/>
      <c r="AK68" s="64"/>
      <c r="AL68" s="64"/>
      <c r="AM68" s="64"/>
    </row>
    <row r="69" spans="1:39" ht="12.75">
      <c r="A69" s="8"/>
      <c r="B69" s="3"/>
      <c r="C69" s="3"/>
      <c r="E69" s="3"/>
      <c r="Q69" s="8"/>
      <c r="AH69" s="58"/>
      <c r="AI69" s="64"/>
      <c r="AJ69" s="64"/>
      <c r="AK69" s="64"/>
      <c r="AL69" s="64"/>
      <c r="AM69" s="64"/>
    </row>
    <row r="70" spans="1:39" ht="12.75">
      <c r="A70" s="3"/>
      <c r="AH70" s="58"/>
      <c r="AI70" s="64"/>
      <c r="AJ70" s="64"/>
      <c r="AK70" s="64"/>
      <c r="AL70" s="64"/>
      <c r="AM70" s="64"/>
    </row>
    <row r="71" spans="34:39" ht="12.75">
      <c r="AH71" s="58"/>
      <c r="AI71" s="64"/>
      <c r="AJ71" s="64"/>
      <c r="AK71" s="64"/>
      <c r="AL71" s="64"/>
      <c r="AM71" s="64"/>
    </row>
    <row r="72" spans="34:39" ht="12.75">
      <c r="AH72" s="58"/>
      <c r="AI72" s="64"/>
      <c r="AJ72" s="64"/>
      <c r="AK72" s="64"/>
      <c r="AL72" s="64"/>
      <c r="AM72" s="64"/>
    </row>
    <row r="73" spans="34:39" ht="12.75">
      <c r="AH73" s="22"/>
      <c r="AI73" s="64"/>
      <c r="AJ73" s="64"/>
      <c r="AK73" s="64"/>
      <c r="AL73" s="64"/>
      <c r="AM73" s="64"/>
    </row>
    <row r="74" spans="34:39" ht="12.75">
      <c r="AH74" s="58"/>
      <c r="AI74" s="64"/>
      <c r="AJ74" s="64"/>
      <c r="AK74" s="64"/>
      <c r="AL74" s="64"/>
      <c r="AM74" s="64"/>
    </row>
    <row r="75" spans="34:39" ht="12.75">
      <c r="AH75" s="58"/>
      <c r="AI75" s="64"/>
      <c r="AJ75" s="64"/>
      <c r="AK75" s="64"/>
      <c r="AL75" s="64"/>
      <c r="AM75" s="64"/>
    </row>
    <row r="76" spans="34:39" ht="12.75">
      <c r="AH76" s="67"/>
      <c r="AI76" s="64"/>
      <c r="AJ76" s="64"/>
      <c r="AK76" s="64"/>
      <c r="AL76" s="64"/>
      <c r="AM76" s="64"/>
    </row>
  </sheetData>
  <sheetProtection sheet="1" objects="1" selectLockedCells="1"/>
  <mergeCells count="1">
    <mergeCell ref="AI4:AK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Ufuk</cp:lastModifiedBy>
  <dcterms:created xsi:type="dcterms:W3CDTF">1999-04-27T07:56:47Z</dcterms:created>
  <dcterms:modified xsi:type="dcterms:W3CDTF">2011-02-26T13:12:13Z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95C1AD6">
    <vt:lpwstr/>
  </property>
  <property fmtid="{D5CDD505-2E9C-101B-9397-08002B2CF9AE}" pid="35" name="IVID32421AD0">
    <vt:lpwstr/>
  </property>
  <property fmtid="{D5CDD505-2E9C-101B-9397-08002B2CF9AE}" pid="36" name="IVID191213F4">
    <vt:lpwstr/>
  </property>
  <property fmtid="{D5CDD505-2E9C-101B-9397-08002B2CF9AE}" pid="37" name="IVID1E0C1CF1">
    <vt:lpwstr/>
  </property>
  <property fmtid="{D5CDD505-2E9C-101B-9397-08002B2CF9AE}" pid="38" name="IVID3F111AEF">
    <vt:lpwstr/>
  </property>
  <property fmtid="{D5CDD505-2E9C-101B-9397-08002B2CF9AE}" pid="39" name="IVID2D1412E9">
    <vt:lpwstr/>
  </property>
  <property fmtid="{D5CDD505-2E9C-101B-9397-08002B2CF9AE}" pid="40" name="IVID3E4B14F6">
    <vt:lpwstr/>
  </property>
  <property fmtid="{D5CDD505-2E9C-101B-9397-08002B2CF9AE}" pid="41" name="IVID1F07196C">
    <vt:lpwstr/>
  </property>
  <property fmtid="{D5CDD505-2E9C-101B-9397-08002B2CF9AE}" pid="42" name="IVID73D12D5">
    <vt:lpwstr/>
  </property>
  <property fmtid="{D5CDD505-2E9C-101B-9397-08002B2CF9AE}" pid="43" name="IVIDB3E0F08">
    <vt:lpwstr/>
  </property>
  <property fmtid="{D5CDD505-2E9C-101B-9397-08002B2CF9AE}" pid="44" name="IVID1E4019EE">
    <vt:lpwstr/>
  </property>
  <property fmtid="{D5CDD505-2E9C-101B-9397-08002B2CF9AE}" pid="45" name="IVID16071ADA">
    <vt:lpwstr/>
  </property>
  <property fmtid="{D5CDD505-2E9C-101B-9397-08002B2CF9AE}" pid="46" name="IVID153E18D8">
    <vt:lpwstr/>
  </property>
  <property fmtid="{D5CDD505-2E9C-101B-9397-08002B2CF9AE}" pid="47" name="IVID454F16FF">
    <vt:lpwstr/>
  </property>
  <property fmtid="{D5CDD505-2E9C-101B-9397-08002B2CF9AE}" pid="48" name="IVID215B1CF9">
    <vt:lpwstr/>
  </property>
</Properties>
</file>